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Lysty po Megapolisy\2025 рік\Rozporiadzennia LODA\Розпорядження Комплексна програма 25 рік\1225 25.12.25 Розпорядження ОВА Зміни Комплексна програма ОЗ грудень (2) 25\"/>
    </mc:Choice>
  </mc:AlternateContent>
  <bookViews>
    <workbookView xWindow="-120" yWindow="-120" windowWidth="29040" windowHeight="15720"/>
  </bookViews>
  <sheets>
    <sheet name="Аркуш2" sheetId="1" r:id="rId1"/>
  </sheets>
  <definedNames>
    <definedName name="_xlnm._FilterDatabase" localSheetId="0" hidden="1">Аркуш2!$A$10:$H$362</definedName>
    <definedName name="_xlnm.Print_Titles" localSheetId="0">Аркуш2!$8:$10</definedName>
    <definedName name="_xlnm.Print_Area" localSheetId="0">Аркуш2!$A$1:$H$393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G359" i="1" l="1"/>
  <c r="G375" i="1"/>
  <c r="G317" i="1" l="1"/>
  <c r="G362" i="1"/>
  <c r="G361" i="1"/>
  <c r="G360" i="1"/>
  <c r="G337" i="1"/>
  <c r="G303" i="1"/>
  <c r="G299" i="1"/>
  <c r="G166" i="1"/>
  <c r="G131" i="1"/>
  <c r="G110" i="1"/>
  <c r="G106" i="1"/>
  <c r="G34" i="1"/>
  <c r="G30" i="1"/>
  <c r="G367" i="1"/>
  <c r="J360" i="1" l="1"/>
  <c r="J359" i="1"/>
  <c r="G223" i="1"/>
  <c r="G277" i="1"/>
  <c r="G267" i="1"/>
  <c r="G263" i="1"/>
  <c r="G259" i="1"/>
  <c r="G255" i="1"/>
  <c r="G247" i="1"/>
  <c r="G243" i="1"/>
  <c r="G239" i="1"/>
  <c r="G235" i="1"/>
  <c r="G231" i="1"/>
  <c r="G227" i="1"/>
  <c r="G219" i="1"/>
  <c r="G124" i="1"/>
  <c r="G94" i="1"/>
  <c r="G72" i="1"/>
  <c r="G60" i="1"/>
  <c r="G50" i="1"/>
  <c r="G44" i="1"/>
  <c r="G24" i="1"/>
  <c r="G384" i="1"/>
  <c r="G130" i="1"/>
  <c r="G38" i="1"/>
  <c r="G36" i="1"/>
  <c r="G32" i="1"/>
  <c r="G391" i="1" l="1"/>
  <c r="G335" i="1"/>
  <c r="G386" i="1" l="1"/>
  <c r="G154" i="1"/>
  <c r="G158" i="1" l="1"/>
  <c r="G379" i="1" l="1"/>
  <c r="G357" i="1"/>
  <c r="G351" i="1"/>
  <c r="G341" i="1"/>
  <c r="G321" i="1"/>
  <c r="G315" i="1"/>
  <c r="G297" i="1"/>
  <c r="G275" i="1"/>
  <c r="G215" i="1"/>
  <c r="G209" i="1"/>
  <c r="G203" i="1"/>
  <c r="G193" i="1"/>
  <c r="G187" i="1"/>
  <c r="G181" i="1"/>
  <c r="G141" i="1"/>
  <c r="G142" i="1" s="1"/>
  <c r="G136" i="1"/>
  <c r="G122" i="1"/>
  <c r="G104" i="1"/>
  <c r="G98" i="1"/>
  <c r="G88" i="1"/>
  <c r="G82" i="1"/>
  <c r="G76" i="1"/>
  <c r="G70" i="1"/>
  <c r="G64" i="1"/>
  <c r="G58" i="1"/>
  <c r="G48" i="1"/>
  <c r="G42" i="1"/>
  <c r="G28" i="1"/>
  <c r="G22" i="1"/>
  <c r="G217" i="1" l="1"/>
  <c r="G388" i="1" s="1"/>
  <c r="G390" i="1" s="1"/>
</calcChain>
</file>

<file path=xl/sharedStrings.xml><?xml version="1.0" encoding="utf-8"?>
<sst xmlns="http://schemas.openxmlformats.org/spreadsheetml/2006/main" count="923" uniqueCount="690">
  <si>
    <t>Комплексної програми підтримки галузі охорони здоров’я Львівської області на 2021 – 2025 роки</t>
  </si>
  <si>
    <t>№ з/п</t>
  </si>
  <si>
    <t>Назва завдання</t>
  </si>
  <si>
    <t>Перелік заходів завдання</t>
  </si>
  <si>
    <t>Показники виконання заходу, один. виміру</t>
  </si>
  <si>
    <t>Виконавець заходу, показника</t>
  </si>
  <si>
    <t>Фінансування</t>
  </si>
  <si>
    <t>Очікуваний результат</t>
  </si>
  <si>
    <t>джерела</t>
  </si>
  <si>
    <t>обсяги, тис. грн</t>
  </si>
  <si>
    <t xml:space="preserve">І. Надання медичної допомоги дорослому населенню </t>
  </si>
  <si>
    <t>1.1. Надання медичної допомоги хворим нефрологічного профілю</t>
  </si>
  <si>
    <t>1.1.1.</t>
  </si>
  <si>
    <t>Забезпечення розхідними матеріалами для проведення процедур гемодіалізу, гемодіафільтрації, мембранного плазмаферезу, перитонеального діалізу пацієнтам із хронічною хворобою нирок V стадії та гострим пошкодженням нирок</t>
  </si>
  <si>
    <t>Адекватна медична й соціальна реабілітація хворих із термінальною нирковою недостатністю (прогнозований приріст процедур 7,5 %)
Зниження смертності хворих</t>
  </si>
  <si>
    <t>Кошти обласного бюджету</t>
  </si>
  <si>
    <t>В межах бюджетних призначень</t>
  </si>
  <si>
    <t>Районні державні адміністрації, міські, сільські, селищні ради територіальних громад  області</t>
  </si>
  <si>
    <t>Кошти місцевих бюджетів</t>
  </si>
  <si>
    <t>Відповідно до потреби згідно із реєстром хворих</t>
  </si>
  <si>
    <t>1.1.2.</t>
  </si>
  <si>
    <t>Забезпечення імуносупресійною терапією хворих із трансплантованими (пересадженими) органами, у тому числі дітей</t>
  </si>
  <si>
    <t>Забезпечення надання медикаментозної супровідної терапії хворим із трансплантованими (пересадженими) органами</t>
  </si>
  <si>
    <t>Районні державні адміністрації,  міські, сільські, селищні ради територіальних громад  області</t>
  </si>
  <si>
    <t>Медична і соціальна реабілітація осіб з трансплантованими (пересадженими) органами, збільшення часу виживання трансплантованого органу та тривалості життя хворого
Зниження смертності хворих</t>
  </si>
  <si>
    <t>Усього по заходу</t>
  </si>
  <si>
    <t>1.2. Покращення медичної допомоги хворим з легеневою гіпертензією</t>
  </si>
  <si>
    <t>1.2.1.</t>
  </si>
  <si>
    <t xml:space="preserve">Забезпечення закупівлі необхідної кількості лікарських засобів для лікування хворих із легеневою гіпертензією </t>
  </si>
  <si>
    <t>1.Моніторинг захворюваності та ведення реєстру хворих із ЛАГ у Львівській області
3.Забезпечення хворих із ЛАГ специфічним лікуванням, згідно із реєстром
2.Здійснення закупівлі необхідної кількості медикаментів для зниження тиску в легеневій артерії згідно з протоколами лікування хворих із ЛАГ</t>
  </si>
  <si>
    <t>Покращення якості та тривалості життя хворих на ЛАГ.</t>
  </si>
  <si>
    <t>1.3. Забезпечення невідкладної серцево-судинної хірургії</t>
  </si>
  <si>
    <t>Забезпечення повного обсягу надання хворим з серцево-судинними захворюваннями сучасної невідкладної серцево-судинної хірургії
Зниження смертності хворих</t>
  </si>
  <si>
    <t>КНП ЛОР «Львівський обласний кардіологічний центр»</t>
  </si>
  <si>
    <t>1.4 Покращення медичної допомоги хворим на первинні імунодефіцити (зокрема на загальний варіабельний імунодефіцит)</t>
  </si>
  <si>
    <t>1.4.1.</t>
  </si>
  <si>
    <t>Забезпечення закупівлі необхідної кількості лікарського засобу нормального людського імуноглобуліну для внутрішньовенного введення для лікування хворих на первинні імунодефіцити (зокрема на загальний варіабельний імунодефіцит)</t>
  </si>
  <si>
    <t>1.Моніторинг захворюваності та ведення реєстру хворих на первинні імунодефіцити (зокрема ЗВІД) у Львівській області</t>
  </si>
  <si>
    <t>Покращення якості та тривалості життя хворих  на ПІД (зокрема ЗВІД) 
Зниження смертності та інвалідності хворих</t>
  </si>
  <si>
    <t>3.Забезпечення хворих на  ПІД (зокрема ЗВІД) лікарським засобом нормальним людським імуноглобуліном, згідно із реєстром</t>
  </si>
  <si>
    <t>4. Покращення якості та тривалості життя хворих на ПІД (зокрема ЗВІД)</t>
  </si>
  <si>
    <t>1.5. Високоспеціалізована медична допомога хворим з офтальмологічною патологією</t>
  </si>
  <si>
    <t>1.5.1.</t>
  </si>
  <si>
    <t>Забезпечення якості життя хворих із катарактою та хворих із вітреоретинальною патологією.</t>
  </si>
  <si>
    <t>1.6.1.</t>
  </si>
  <si>
    <t xml:space="preserve">Покращення якості життя хворих на АС та ПсА.
Зменшення інвалідності хворих
Продовження ремісії хворих </t>
  </si>
  <si>
    <t>1.7. Покращення медичної допомоги хворим на розсіяний склероз</t>
  </si>
  <si>
    <t>1.7.1.</t>
  </si>
  <si>
    <t>Забезпечення закупівлі необхідної кількості медикаментів для хворих на розсіяний склероз</t>
  </si>
  <si>
    <t>Здійснення закупівлі необхідної кількості медикаментів
Забезпечення хворих на РС специфічним лікуванням згідно із реєстром
Покращення якості та тривалості життя хворих з розсіяним склероз працездатного віку</t>
  </si>
  <si>
    <t>Покращення якості та тривалості життя хворих на розсіяний склероз
Зниження смертності хворих</t>
  </si>
  <si>
    <t>1.8. Забезпечення інтенсивною терапією вагітних жінок у критичних станах та недоношених новонароджених дітей</t>
  </si>
  <si>
    <t>1.8.1.</t>
  </si>
  <si>
    <t>Забезпечення інтенсивною терапією вагітних жінок у критичних станах та недоношених новонароджених дітей</t>
  </si>
  <si>
    <t>Закупівля медикаментів для інтенсивної терапії недоношених новонароджених дітей із синдромом дихальних розладів (сурфактанти)</t>
  </si>
  <si>
    <t>Зниження смертності новонароджених та материнської смертності</t>
  </si>
  <si>
    <t>Закупівля медикаментів для інтенсивної терапії вагітних породіль та породіль з акушерськими кровотечами</t>
  </si>
  <si>
    <t>КНП ЛОР «Львівський обласний клінічний перинатальний центр»</t>
  </si>
  <si>
    <t>1.9. Покращення медичної допомоги хворим на хворобу Паркінсона</t>
  </si>
  <si>
    <t>1.9.1.</t>
  </si>
  <si>
    <t>Забезпечення закупівлі медикаментів для хворих на хворобу Паркінсона</t>
  </si>
  <si>
    <t>Закупівля необхідних медикаментів для надання медичної допомоги хворим на Хворобу Паркінсона</t>
  </si>
  <si>
    <t>Покращення надання медичної допомоги хворим на хворобу Паркінсона
Зниження смертності хворих</t>
  </si>
  <si>
    <t>1.10. Покращення надання медичної допомоги стомованим хворим</t>
  </si>
  <si>
    <t>1.10.1.</t>
  </si>
  <si>
    <t>Забезпечення стомованих хворих, яким після хірургічного втручання на передню стінку області живота був виведений сечовід або кишка</t>
  </si>
  <si>
    <t xml:space="preserve">Забезпечення доступною медичною допомогою і реабілітацією хворих згідно з реєстром і з патологією товстої і тонкої кишки, а саме калоприймачами та предметами догляду за стомою </t>
  </si>
  <si>
    <t>Забезпечення засобами догляду за стомою, адекватна медична та соціально реабілітація, покращення умов перебування в соціумі 
Зниження смертності хворих</t>
  </si>
  <si>
    <t xml:space="preserve">Районні державні адміністрації, районні, міські, селищні, сільські ради </t>
  </si>
  <si>
    <t>1.11. Покращення надання медичної допомоги неврологічним хворим</t>
  </si>
  <si>
    <t>1.11.1.</t>
  </si>
  <si>
    <t xml:space="preserve">Забезпечення надання спеціалізованого лікування та комплексної медико-соціальної реабілітації хворих із вторинною спастичністю (після перенесеного інсульту) та дистонічними гіперкінезами </t>
  </si>
  <si>
    <t>Забезпечення препаратом «Ботулінічний токсин типу А»</t>
  </si>
  <si>
    <t>Забезпечення надання комплексної медико-соціальної реабілітації хворих із вторинною спастичністю (після перенесеного інсульту) та дистонічними гіперкінезами 
Зниження смертності хворих</t>
  </si>
  <si>
    <t>1.12 Забезпечення лікувально-профілактичних закладів області імплантатами та інструментарієм для лікування хворих із захворюваннями органів опори та руху</t>
  </si>
  <si>
    <t>1.12.1.</t>
  </si>
  <si>
    <t xml:space="preserve">Забезпечення ортопедичного відділення сучасними імплантатами та наборами інструментів </t>
  </si>
  <si>
    <t xml:space="preserve">Придбання сучасних імплантатів та наборів інструментів для забезпечення медичної допомоги хворим, які потребують проведення оперативних втручань при захворюваннях опорно-рухового апарату </t>
  </si>
  <si>
    <t>Закупівля медичного обладнання для здійснення оперативних втручань хворим з ураженнями опорно-рухового апарату</t>
  </si>
  <si>
    <t>Обласний бюджет (кошти, що передаються із загального фонду до бюджету розвитку спеціального фонду обласного бюджету)</t>
  </si>
  <si>
    <t>1.13. Протидія ВІЛ-інфекції СНІДу</t>
  </si>
  <si>
    <t>1.13.1</t>
  </si>
  <si>
    <t>Забезпечення безоплатного консультування та тестування на ВІЛ-інфекцію населення, профілактика передачі ВІЛ від матері до дитини, лікування опортуністичних інфекцій та супутніх захворювань, лабораторний супровід лікування ВІЛ-інфекції, формування прихильності до АРТ, проведення лабораторних досліджень та діагностики ВІЛ-інфекції гарантованої якості</t>
  </si>
  <si>
    <t>Здійснити заходи з профілактики передачі ВІЛ-інфекції від матері до дитини: 
- забезпечити тест-системами для планової серологічної діагностики ВІЛ-інфекції вагітних жінок та їх партнерів, а також наборами для матері та дитини під час пологів; медичними виробами одноразового використання вітчизняного виробництва. Забезпечити вільний доступ до безоплатного консультування та тестування на ВІЛ-інфекцію для населення, у тому числі хворих на ТБ та з підозрою на ТБ, для груп підвищеного ризику щодо інфікування ВІЛ
- Забезпечити хворих на ВІЛ-інфекцію/СНІД медикаментами для лікування опортуністичних інфекцій та супутніх захворювань;</t>
  </si>
  <si>
    <t xml:space="preserve">КНП ЛОР «Львівський регіональний фтизіопульмонологічний клінічний лікувально-діагностичний центр» </t>
  </si>
  <si>
    <t>Забезпечений доступ населення до послуг з консультування, тестування на ВІЛ-інфекцію та проведення її діагностики
Зменшення кількості випадків інфікування внаслідок передачі ВІЛ-інфекції від матері до дитини; зменшення ризику передачі ВІЛ-інфекції від матері до дитини; покращення якості надання послуг для ВІЛ-інфікованих вагітних та народжених ними дітей; 
Забезпечити ВІЛ-позитивних пацієнтів, які перебувають під медичним наглядом у закладах охорони здоров’я лабораторним супроводом лікування ВІЛ-інфекції; проведення оцінки ефективності терапії; 
Забезпечити безперебійну наявність підтверджувальних тест-систем для діагностики ВІЛ-інфекції</t>
  </si>
  <si>
    <t xml:space="preserve"> - Забезпечити лабораторний супровід перебігу ВІЛ-інфекції та моніторинг ефективності АРТ;
 - Забезпечити проведення підтверджувальних досліджень у разі виявлення серологічних маркерів до збудника ВІЛ-інфекції, а також ідентифікаційних досліджень при становленні під медичний нагляд;
- Закупівля тест-систем ІФА та імунного блоку для підтвердження наявності серологічних маркерів ВІЛ </t>
  </si>
  <si>
    <t>1.13.2.</t>
  </si>
  <si>
    <t>Забезпечення адаптованими молочними сумішами дітей першого року життя, які народжені ВІЛ-позитивними матерями</t>
  </si>
  <si>
    <t>Здійснити заходи з профілактики передачі ВІЛ від матері до дитини шляхом забезпечення адаптованими молочними сумішами дітей першого року життя, які народжені ВІЛ-позитивними матерями</t>
  </si>
  <si>
    <t>КНП ЛОР «Львівський регіональний фтизіопульмонологічний клінічний лікувально-діагностичний центр»</t>
  </si>
  <si>
    <t>Діти, народжені від ВІЛ-позитивних матерів, забезпечені безкоштовно молочними адаптованими сумішами для штучного вигодовування, відповідно до постанови Кабінету Міністрів України від 27.08.2014 № 389 “Про затвердження норм харчування для ВІЛ-інфікованих та хворих на СНІД дітей”</t>
  </si>
  <si>
    <t>1.13.3</t>
  </si>
  <si>
    <t>Організація та забезпечення доступу до соціальних послуг та послуг зі зменшення шкоди для пацієнтів, які отримують замісну підтримува-льну терапію (ЗПТ), та споживачів ін'єкці-йних наркотиків (СІН), які не можуть або не готові відмовитись від вживання наркотичних речовин, включно з послугами консультування, про-філактики та соціального супроводу</t>
  </si>
  <si>
    <t>КНП ЛОР «Львівський обласний медичний центр превенції та терапії узалежнень»</t>
  </si>
  <si>
    <t>1.13.4</t>
  </si>
  <si>
    <t>Організація та забезпечення доступу до соціальних послуг для ВІЛ-інфікованих осіб</t>
  </si>
  <si>
    <t>Забезпечення надання соціальних послуг, а саме: консультування, соціальний супровід/патронаж, представництво інтересів та денний догляд для  осіб котрих торкнулась епідемія ВІЛ/СНІД, за зверненнями:
-  ВІЛ-позитивні діти,
- діти віком до 18-ти місяців, народжені ВІЛ-позитивними батьками, з невстановленим ВІЛ-статусом,
- діти, народжені ВІЛ-позитивними батьками, з сімей, що перебувають у складних життєвих обставинах
- ВІЛ-позитивні дорослі на лікуванні АРТ,
-  ВІЛ-позитивні дорослі, які готуються до лікування АРТ</t>
  </si>
  <si>
    <t>Забезпечення людей, які живуть з ВІЛ-інфекцією та перебувають під медичним наглядом у закладах охорони здоров’я, медичною допомогою і соціальними послугами з догляду й підтримки, зниження поширювання ВІЛ серед населення</t>
  </si>
  <si>
    <t xml:space="preserve">КНП ЛОР «Львівський обласний інформаційно-аналітичний центр медичної статистики» </t>
  </si>
  <si>
    <t>3) вдосконалення методів профілактичної роботи серед населення шляхом проведення масових профілактичних та інших PR-акцій в області зі здійсненням інформаційного супроводу заходів, широкого висвітлення у ЗМІ, мережі інтернет, соціальних мережах.
4) інформаційне забезпечення проведення міжнародних та національних кампаній і акцій за календарем пам’ятних подій у сфері охорони здоров’я.
5 видання сучасних форм друкованої продукції, присвяченої питанням громадського здоров’я та функціонування медичної галузі області.</t>
  </si>
  <si>
    <t>1.14.1.</t>
  </si>
  <si>
    <t>КНП «Львівське територіальне медичне об’єднання «Багатопрофільна клінічна лікарня інтенсивних методів лікування та швидкої медичної допомоги» ВП «Лікарня Святого Пантелеймона»</t>
  </si>
  <si>
    <t>Кошти обласного бюджету (субвенція обласному бюджету міському бюджету м. Львова)</t>
  </si>
  <si>
    <t xml:space="preserve">Онкологія </t>
  </si>
  <si>
    <t>КНП ЛОР «Львівський онкологічний регіональний лікувально-діагностичний центр»</t>
  </si>
  <si>
    <t>Дитяча онкологія та дитяча онкогематологія</t>
  </si>
  <si>
    <t xml:space="preserve">Діагностика захворювань на основі комплексного та всебічного обстеження хворих із застосуванням діагностичної техніки, інструментальних та лабораторних методів </t>
  </si>
  <si>
    <t>КНП ЛОР «Львівський обласний клінічний діагностичний центр»</t>
  </si>
  <si>
    <t>Психіатрична допомога</t>
  </si>
  <si>
    <t>КНП ЛОР «Львівська обласна клінічна психіатрична лікарня</t>
  </si>
  <si>
    <t>1.14.2</t>
  </si>
  <si>
    <t>Лікування хворих осіб з гепатитом В і С, у тому числі лабораторна діагностика в державних, комунальних та інших закладах</t>
  </si>
  <si>
    <t>Забезпечення медикаментами хворих осіб з гепатитом В, С</t>
  </si>
  <si>
    <t>Забезпечення відповідного лікування та діагностики хворих у повному обсязі, відповідно до протоколів та стандартів, затверджених нормативними документами МОЗ України.</t>
  </si>
  <si>
    <t>1.15. Покращення медичної допомоги хворим із захворюваннями крові</t>
  </si>
  <si>
    <t>1.15.1.</t>
  </si>
  <si>
    <t>Забезпечення закупівлі лікарських засобів  для лікування хворих із захворюваннями крові, в томі числі хворих на хронічну мієлоїдну лейкемію, гемофілію, множинну мієлому та інші хвороби крові</t>
  </si>
  <si>
    <t>Забезпечення надання медичної допомоги хворим відповідно до клінічних протоколів лікування</t>
  </si>
  <si>
    <t xml:space="preserve">КНП «Львівське територіальне медичне об’єднання «Клінічна лікарня планового лікування, реабілітації та паліативної допомоги» ВП «5-а лікарня» </t>
  </si>
  <si>
    <t>1.16. Донорство крові</t>
  </si>
  <si>
    <t>1.16.1.</t>
  </si>
  <si>
    <t>Забезпечення безпеки донорської крові та діагностики гемотранс- фузійних інфекцій (гепатити, ВІЛ-інфекція та сифіліс)</t>
  </si>
  <si>
    <t>Придбання пластикової тари, медикаментів і виробів медичного призначення для забору крові для діагностики гемотрансфузійних інфекцій (гепатити, ВІЛ-інфекція та сифіліс), а також інших лікарських засобів.</t>
  </si>
  <si>
    <t>КНП ЛОР «Львівський обласний центр служби крові»</t>
  </si>
  <si>
    <t>Забезпечення безпеки донорської крові.
Збільшення кількості виготовлених компонентів та препаратів крові</t>
  </si>
  <si>
    <t>1.18.1.</t>
  </si>
  <si>
    <t xml:space="preserve">Забезпечення дорослих хворих на муковісцидоз життєво необхідними медичними препаратами </t>
  </si>
  <si>
    <t>Районні державні адміністрації, районні, міські, селищні, сільські ради</t>
  </si>
  <si>
    <t>Здовження тривалості життя дорослих хворих на муковісцидоз (кістозний фіброз).</t>
  </si>
  <si>
    <t>1.19. Покращення надання медичної допомоги дорослим, хворим на фенілкетонурію</t>
  </si>
  <si>
    <t>1.19.</t>
  </si>
  <si>
    <t>Забезпечення дорослих,  хворих на фенілкетонурію, продуктами лікувального харчування в амбулаторних умовах</t>
  </si>
  <si>
    <t xml:space="preserve">Забезпечення амбулаторного лікування дорослих, хворих на фенілкетонурію, продуктами лікувального харчування </t>
  </si>
  <si>
    <t>Покращення якості життя дорослих, хворих на ФКУ, шляхом досягнення їхнього гармонійного фізичного розвитку та збереження інтелекту</t>
  </si>
  <si>
    <t>1.21.1</t>
  </si>
  <si>
    <t>Соціальні послуги для хворих на туберкульоз з ризиком відриву від лікування.</t>
  </si>
  <si>
    <t>Забезпечення людей, які хворіють на чутливий туберкульоз та ХРТБ контрольованим лікуванням та зниження ризиків відриву від лікування, підвищення ефективності використання хворими ліків, що закуповуються</t>
  </si>
  <si>
    <t>- інформаційне консультування хворого з соціальних питань та питань профілактики захворювання</t>
  </si>
  <si>
    <t>- оплата психологічної консультації</t>
  </si>
  <si>
    <t>Медико-соціальний супровід осіб із числа вразливих верств населення (хворих на туберкульоз з ризиком відриву від лікування) шляхом функціонування мобільної амбулаторії.</t>
  </si>
  <si>
    <t xml:space="preserve"> - Діагностика та підтвердження у осіб захворювання на туберкульоз, ВІЛ-інфекцію, інші інфекційні захворювання;
- Мінімізація випадків відриву від лікування хворих на туберкульоз та ВІЛ-позитивних осіб шляхом сталого транспортування медичних засобів необхідних для їх лікування </t>
  </si>
  <si>
    <t xml:space="preserve">Забезпечення закупівлі медикаментів для хворих на акромегалію </t>
  </si>
  <si>
    <t xml:space="preserve">Придбання медикаментів  для надання медичної допомоги хворим на акромегалію </t>
  </si>
  <si>
    <t>Покращення надання медичної допомоги хворим на акромегалію</t>
  </si>
  <si>
    <t>Показник якості: нормалізація показників життєдіяльності</t>
  </si>
  <si>
    <t>1.23.1</t>
  </si>
  <si>
    <t>Забезпечення закупівлі медикаментів для профілактики виникнення та корекції йододефіцитних станів у вагітних жінок</t>
  </si>
  <si>
    <t>Придбання медикаментів для запобігання виникненню та проведення корекції йододефіцитних станів у вагітних жінок</t>
  </si>
  <si>
    <t>Покращення стану здоров'я вагітних жінок</t>
  </si>
  <si>
    <t>1.24.1</t>
  </si>
  <si>
    <t>Забезпечення отримання базових знань та навичок значною кількістю населення щодо надання першої домедичної допомоги та підвищення рівня працівників медичних закладів та інших фахівців з питань надання невідкладної домедичної та першої медичної допомоги в умовах воєнного стану</t>
  </si>
  <si>
    <t>КНП ЛОР «Львівський обласний інформаційно-аналітичний центр медичної статистики»</t>
  </si>
  <si>
    <t>Зниження рівня раптової смертності через невчасне надання домедичної та першої медичної допомоги</t>
  </si>
  <si>
    <t>Усього по розділу І :</t>
  </si>
  <si>
    <t>2.1.</t>
  </si>
  <si>
    <t>Забезпечення належного лікування дітей із хронічною нирковою недостатністю, продовження тривалості та покращення якості їхнього життя</t>
  </si>
  <si>
    <t>Придбання витратного матеріалу, медикаментів та виробів медичного призначення для проведення гемо- та перитонеального діалізу (у тому числі для амбулаторного лікування)</t>
  </si>
  <si>
    <t>Покращення якості життя та зниження смертності дітей, хворих із хронічною нирковою недостатністю</t>
  </si>
  <si>
    <t>2.2.</t>
  </si>
  <si>
    <t xml:space="preserve">Забезпечення дітей, хворих на фенілкетонурію, продуктами
лікувального
харчування в амбулаторних умовах
</t>
  </si>
  <si>
    <t>Забезпечення амбулаторного лікування дітей, хворих на фенілкетонурію, продуктами лікувального харчування</t>
  </si>
  <si>
    <t>Покращення якості життя дітей, хворих на ФКУ, шляхом досягнення їхнього гармонійного фізичного розвитку та збереження інтелекту</t>
  </si>
  <si>
    <t>2.3.</t>
  </si>
  <si>
    <t>Забезпечення протокольного лікування дітей, хворих на муковісцидоз, досягнення суттєвого продовження тривалості та покращення якості їх життя</t>
  </si>
  <si>
    <t>2.4.</t>
  </si>
  <si>
    <t>Забезпечення дітей, хворих на первинні імунодефіцити, засобами замісної терапії</t>
  </si>
  <si>
    <t xml:space="preserve">Досягнення тривалої ремісії хвороби та покращення якості життя дітей, хворих на первинні імунодефіцити </t>
  </si>
  <si>
    <t>2.5.</t>
  </si>
  <si>
    <t>Придбання необхідної кількості медикаментів, виробів медичного призначення, продуктів лікувального харчування, витратних матеріалів для забезпечення життєдіяльності та догляду за важкохворими невиліковними (паліативними) дітьми, у тому числі в амбулаторних умовах</t>
  </si>
  <si>
    <t>Забезпечення життєдіяльності та медико: психологічної підтримки важкохворих дітей, що дасть змогу перебувати дітям із невиліковними захворюваннями в домашніх умовах</t>
  </si>
  <si>
    <t>Придбання медичного обладнання для догляду за важкохворими невиліковними (паліативними) дітьми, у тому числі в амбулаторних умовах</t>
  </si>
  <si>
    <t>2.7.</t>
  </si>
  <si>
    <t>Забезпечення профілактичного лікування геморагічних ускладнень хворих зі спадковими коагулопатіями (гемофілія А, гемофілія Б, хвороба Віллебранда)</t>
  </si>
  <si>
    <t>Переведення важкої форми гемофілії у середньоважку,зменшення показників інвалідності та смертності, покращення якості життя хворих на важку форму гемофілії</t>
  </si>
  <si>
    <t>2.8.</t>
  </si>
  <si>
    <t>Забезпечення дітей, хворих на онкологічні й онкогематологічні захворювання, препаратами хіміотерапії та терапії супроводу, а також розхідними матеріалами, необхідними при проведенні програмної хіміо: та радіотерапії</t>
  </si>
  <si>
    <t>Досягнення ремісії хвороби та покращення якості життя дітей, хворих на онкологічні й онкогематологічні захворювання, зменшення дитячої смертності</t>
  </si>
  <si>
    <t>2.9.</t>
  </si>
  <si>
    <t>Забезпечення дітей із вадами слуху слуховими апаратами</t>
  </si>
  <si>
    <t>Придбання слухових апаратів для дітей із вадами слуху</t>
  </si>
  <si>
    <t>Відповідно до потреби</t>
  </si>
  <si>
    <t>Адаптація дітей із вадами слуху до нормальних умов життя, змога навчатися в загальноосвітніх школах</t>
  </si>
  <si>
    <t>2.10.</t>
  </si>
  <si>
    <t xml:space="preserve">Лікування дітей з прогресуючою гідроцефалією </t>
  </si>
  <si>
    <t>Досягнення тривалої ремісії хвороби та покращення якості життя дітей, хворих на прогресуючу гідроцефалію</t>
  </si>
  <si>
    <t>2.11.</t>
  </si>
  <si>
    <t>Надання допомоги дітям з спінальною м’язовою атрофією (СМА)</t>
  </si>
  <si>
    <t>Придбання медикаментів для лікування дітей з спінальною м’язовою атрофією (СМА)</t>
  </si>
  <si>
    <t>Покращення моторної функції та якості життя дітей, хворих на спінальну м’язову атрофію (СМА)</t>
  </si>
  <si>
    <t>2.12.</t>
  </si>
  <si>
    <t xml:space="preserve">Досягнення ремісії хвороби та покращення якості життя дітей, хворих на тирозинемію та глутаровуацирудію 1-го типу </t>
  </si>
  <si>
    <t>2.13.</t>
  </si>
  <si>
    <t xml:space="preserve">Покращення стану здоров'я дітей, яким необхідно проводити трансплантацію кісткового мозку </t>
  </si>
  <si>
    <t>Усього по розділу ІІ:</t>
  </si>
  <si>
    <t>ІІІ. Покращення медичної допомоги хворим з онкологічними захворюваннями</t>
  </si>
  <si>
    <t>3.1.</t>
  </si>
  <si>
    <t>Вакцинація проти раку шийки матки</t>
  </si>
  <si>
    <t xml:space="preserve">Придбання вакцини для профілактики раку шийки матки </t>
  </si>
  <si>
    <t>3.2.</t>
  </si>
  <si>
    <t>Підвищення ефективності клініко-діагностичних досліджень для дітей, хворих на онкологічні та онкогематологічні захворювання</t>
  </si>
  <si>
    <t>Придбання високотехнологічного медичного обладнання для діагностики і лікування онкологічних хвороб у дітей</t>
  </si>
  <si>
    <t>Придбання  дороговартісного медичного обладнання;
Зростання показників раннього виявлення онкопатологій у дітей завдяки застосуванню сучасних методів діагностики;
Продовження тривалості життя;
Зниження смертності у дітей</t>
  </si>
  <si>
    <t>3.3.</t>
  </si>
  <si>
    <t>КНП ЛОР «Львівський  онкологічний регіональний лікувально-діагностичний центр»</t>
  </si>
  <si>
    <t>3.4.</t>
  </si>
  <si>
    <t>Забезпечення використання «рідинної цитології» з метою цитологічного скринінгу патології шийки матки</t>
  </si>
  <si>
    <t>Забезпечення реактивами та витратними матеріалами цитологічного скринінгу з використанням «рідинної цитології»</t>
  </si>
  <si>
    <t>Забезпечення реактивами та витратними матеріалами цитологічного скринінгу;
Закупівля реактивів та витратних матеріалів для «рідинної цитології» в необхідній кількості;
Досягнення якісного рівня забору матеріалу на рівні менше 3% не інформативності 
Досягти покращення діагностики цитологічної патології на 10%, порівняно з рутинним методом</t>
  </si>
  <si>
    <t>3.5.</t>
  </si>
  <si>
    <t>Поліпшення доступності хіміотерапевтичного лікування раку</t>
  </si>
  <si>
    <t>Придбання сучасних хіміопрепаратів для лікування раку</t>
  </si>
  <si>
    <t xml:space="preserve">Закупівля хіміопрепаратів – засобів для комплексного лікування хворих на хіміозалежні онкологічні процеси;
Досягнення рівня комбінованого лікування хворих на рак до 25%;
Досягнення зниження рівня смертності до 1 року хворих на рак на 3%
Забезпечення сучасних схем ХТ – лікування хворих на хіміозалежні онкологічні процеси;
</t>
  </si>
  <si>
    <t>Покращення надання медичної допомоги хворим з раком легень та наявною ALK мутацією</t>
  </si>
  <si>
    <t>Придбання сучасних медичних препаратів для лікування хворих з раком легень та наявною ALK мутацією</t>
  </si>
  <si>
    <t>Продовження тривалості життя хворих
Зниження смертності у дорослих</t>
  </si>
  <si>
    <t>Усього по розділу ІІІ</t>
  </si>
  <si>
    <t xml:space="preserve">ІV. Безпека пацієнтів та медичного персоналу в частині забезпечення належної технічної  експлуатації ліфтів та забезпечення пожежної безпеки, заходи з охорони території, будівель, споруд та майна закладів охорони здоров'я </t>
  </si>
  <si>
    <t>4.1.</t>
  </si>
  <si>
    <t xml:space="preserve">Забезпечення надійності та безпечної експлуатації ліфтів шляхом їх ремонту, модернізації чи заміни </t>
  </si>
  <si>
    <t>Ремонт та заміна лікарняних ліфтів
Ремонт та заміна пасажирських ліфтів
Модернізація лікарняного ліфта</t>
  </si>
  <si>
    <t>Ремонт, модернізація та заміна технічно зношених ліфтів, що приведе до тривалої та надійної їх експлуатації</t>
  </si>
  <si>
    <t>4.2.</t>
  </si>
  <si>
    <t>Забезпечення вимог законодавства із протипожежної безпеки</t>
  </si>
  <si>
    <t>Ремонт, модернізація та встановлення протипожежної сигналізації із підключенням до централізованої пожежної охорони</t>
  </si>
  <si>
    <t>Забезпечення вимог щодо протитипожежної безпеки експлуатації будівель</t>
  </si>
  <si>
    <t>Поверхнева обробка дерев’яних конструкцій, горищних приміщень вогнетривкими  сумішами  закладів охорони здоров’я</t>
  </si>
  <si>
    <t>Підвищення стійкості дерев’яних конструкцій горищних приміщень та недопущення випадків загоряння</t>
  </si>
  <si>
    <t>Заходи із забезпечення охорони території, будівель, споруд та майна закладів охорони здоров’я</t>
  </si>
  <si>
    <t>Усього по розділу ІV</t>
  </si>
  <si>
    <t>5.1.</t>
  </si>
  <si>
    <t>Зниження рівня захворюваності населення
Зменшення терміну перебування пацієнта на ліжку
Зниження рівня летальності в стаціонарах
Зниження рівня дитячої смертності
Збільшення обсягу заготівлі крові</t>
  </si>
  <si>
    <t>Усього по розділу V</t>
  </si>
  <si>
    <t>VІ. Розвиток служби екстреної медичної допомоги області, зокрема придбання спеціалізованого санітарного автотранспорту</t>
  </si>
  <si>
    <t>6.1.</t>
  </si>
  <si>
    <t>Забезпечення оснащення системи екстреної медичної допомоги спеціалізованим санітарним автотранспортом</t>
  </si>
  <si>
    <t xml:space="preserve">Закупівля спеціалізованого медичного автотранспорту </t>
  </si>
  <si>
    <t>КНП ЛОР «Львівський обласний центр екстреної медичної допомоги та медицини катастроф»</t>
  </si>
  <si>
    <t>Зменшення тривалості в часі виїзду медичної бригади до виклику пацієнта</t>
  </si>
  <si>
    <t>6.2.</t>
  </si>
  <si>
    <t>Забезпечення працівників служби форменим (літнім та зимовим) одягом</t>
  </si>
  <si>
    <t>Закупівля форменого одягу</t>
  </si>
  <si>
    <t>Забезпечення виконання вимог ЗУ  «Про екстрену (швидку) медичну допомогу»</t>
  </si>
  <si>
    <t>Усього по розділу VІ</t>
  </si>
  <si>
    <t>VІІ. Співфінансування проектів міжнародної технічної допомоги</t>
  </si>
  <si>
    <t>7.1.</t>
  </si>
  <si>
    <t xml:space="preserve">Забезпечення співфінансування проектів міжнародно-технічної допомоги, розроблених закладами охорони здоров’я за рахунок коштів обласного бюджету </t>
  </si>
  <si>
    <t xml:space="preserve">Розвиток закладів охорони здоров’я в частині надання медичної допомоги, покращення їх матеріально-технічної бази, умов перебування пацієнтів та працівників, інше </t>
  </si>
  <si>
    <t>Підвищення надання медичної допомоги, покращення їх матеріально-технічної бази, умов перебування пацієнтів та працівників та інше</t>
  </si>
  <si>
    <t>Усього по розділу VІІ</t>
  </si>
  <si>
    <t>VIII. Впровадження електронних систем у галузі охорони здоров’я</t>
  </si>
  <si>
    <t>8.1.</t>
  </si>
  <si>
    <t xml:space="preserve">Застосування технологій е-урядування в галузі охорони здоров’я </t>
  </si>
  <si>
    <t>Впровадження  електронних систем у закладах галузі охорони здоров`я, придбання комп’ютерної техніки, програмного забезпечення, багатофункціональних пристроїв та інше.</t>
  </si>
  <si>
    <t>Підвищення ефективності управлінської роботи закладів охорони здоров’я
Покращення рівня надання медичної допомоги мешканцям області</t>
  </si>
  <si>
    <t>8.2.</t>
  </si>
  <si>
    <t>Застосування електронних технологій в галузі охорони здоров’я зі створенням центру надання медичної допомоги населенню області засобами телемедицини на базі КНП ЛОР «Львівський обласний клінічний діагностичний центр»</t>
  </si>
  <si>
    <t>Впровадження  електронних систем в  КНП ЛОР «Львівський обласний клінічний діагностичний центр» з придбанням комп’ютерної техніки, програмного забезпечення, багатофункціональних пристроїв та іншого необхідного обладнання та інвентаря для створення центру надання медичної допомоги населенню області зі застосуванням засобів телемедицини</t>
  </si>
  <si>
    <t>Усього по розділу VІІІ</t>
  </si>
  <si>
    <t>IX. Управління галуззю охорони здоров’я області</t>
  </si>
  <si>
    <t>9.1.</t>
  </si>
  <si>
    <t>Програма з менеджменту управління комунальним закладом, установою, комунальним некомерційним підприємством охорони здоров’я</t>
  </si>
  <si>
    <t>Проведення тренінгів, навчань, круглих столів, брифінгів, семінарів, конференцій, виготовлення друкованих, фото та відео методичних матеріалів, проведення інших заходів та інше.</t>
  </si>
  <si>
    <t>Покращення якості управління охороною здоров’я
Забезпечення надання якісних медичних послуг</t>
  </si>
  <si>
    <t>Усього по розділу ІХ</t>
  </si>
  <si>
    <t>10.1.</t>
  </si>
  <si>
    <t xml:space="preserve">Виділення фінансового ресурсу для підтримки закладів охорони здоров'я згідно вимог Бюджетного кодексу України, в тому числі в умовах переходу галузі на умовах фінансування через реалізацію державних гарантій медичного обслуговування населення </t>
  </si>
  <si>
    <t>Обсяг фінансового ресурсу виділеного для підтримки закладів охорони здоров'я згідно вимог Бюджетного кодексу України, в тому числі в умовах переходу галузі на фінансування через реалізацію державних гарантій медичного обслуговування населення</t>
  </si>
  <si>
    <t>Забезпечення надання якісних медичних послуг</t>
  </si>
  <si>
    <t>10.2.</t>
  </si>
  <si>
    <t xml:space="preserve">Проведення  заходів із забезпечення медичного огляду та обстеження громадян для прийняття на військову службу за контрактом, службу у військовому резерві Збройних Сил України, військовозобов’язаних та кандидатів на навчання у вищих військово-навчальних закладах Міністерства оборони України   </t>
  </si>
  <si>
    <t>10.3.</t>
  </si>
  <si>
    <t>Усього по розділу Х</t>
  </si>
  <si>
    <t>11.1.</t>
  </si>
  <si>
    <t>Разом по програмі</t>
  </si>
  <si>
    <t>з них</t>
  </si>
  <si>
    <t>поточні видатки</t>
  </si>
  <si>
    <t xml:space="preserve"> капітальні видатки</t>
  </si>
  <si>
    <t>Надання соціальних послуг та забезпечення контрольованого амбулаторного супроводу для ВПО, що перебувають у шелтері</t>
  </si>
  <si>
    <t>Надання соціальних послуг, консультування та забезпечення контрольованого амбулаторного супроводу для ВПО, що перебувають у шелтері</t>
  </si>
  <si>
    <t>Забезпечення осіб з числа внутрішньо переміщених, які хворіють на туберкульоз ВІЛ/СНІД контрольованим лікуванням, антиретровірусною терапією та спостереженням в амбулаторних умовах, підвищення ефективності використання хворими ліків, що закуповуються</t>
  </si>
  <si>
    <t xml:space="preserve"> - видача картки на отримання продуктових або гігієнічних наборів в торговельній мережі, або надання такого набору в разі його відсутності в мережі;</t>
  </si>
  <si>
    <t>1) інформаційний супровід діяльності медичної галузі області і комунікації із ЗМІ, органами місцевого самоврядування, громадськістю, зусилля яких спрямовані на реалізацію політики збереження і зміцнення здоров’я, інформаційно-програмне забезпечення закладів охорони здоров’я Львівської області
2) проведення організаційно-методичної та інформаційно-просвітницької роботи з питань медичної профілактики, громадського здоров’я, промоції здорового способу життя з використанням засобів бренд-комунікації.</t>
  </si>
  <si>
    <t>Підвищення рівня обізнаності населення області з питань профілактики, діагностики і лікування інфекційних та неінфекційних захворювань.
Забезпечення раннього виявлення інфекційних та неінфекційних захворювань, вчасне звернення за медичною допомогою.
Зменшення рівня інфекційної та неінфекційної захворюваності у Львівській області.
Підвищення рівня якості та скорочення термінів обробки статистичної інформації.</t>
  </si>
  <si>
    <t xml:space="preserve">
КНП ЛОР  "Львівський обласний госпіталь ветеранів війн та репресованих ім. Ю. Липи"</t>
  </si>
  <si>
    <t xml:space="preserve">
КНП ЛОР «Львівський регіональний фтизіопульмонологічний клінічний лікувально-діагностичний центр» </t>
  </si>
  <si>
    <t xml:space="preserve">
1.3.1.</t>
  </si>
  <si>
    <t xml:space="preserve">Лікування безпліддя за допомогою допоміжних репродуктивних технологій </t>
  </si>
  <si>
    <t>Придбання дороговартісних медикаментів для лікування безпліддя за допомогою допоміжних репродуктивних технологій</t>
  </si>
  <si>
    <t xml:space="preserve">Придбання медикаментів та розхідних матеріалів для лікування дітей з прогресуючою гідроцефалією </t>
  </si>
  <si>
    <t>Забезпечення функціонування клініки дитячої онкології та трансплантації кісткового мозку</t>
  </si>
  <si>
    <t>2.14.</t>
  </si>
  <si>
    <t>Забезпечення продуктами лікувального харчування дітей до трьох років, хворих на орфанні захворювання, що включені до програми розширеного масового скринінгу новонароджених (біотинідазну недостатність, галактоземію І типу, глютарову ацидурію II типу, дефіцит середньоланцюгової ацил-КоА-дегідрогенази (MCAD), дефіцит довголанцюгової гидроксіацил-КоА-дегідрогенази (LCНAD), дефіцит дуже довголанцюгової ацил-КоА-дегідрогенази (VLCAD), дефіцит трифункціонального білка, дефіцит HMG-ліази; ізовалеріанову ацидурію, лейциноз (хвороба “кленового сиропу”), метілмалонову ацидурію, первинний карнітиновий дефіцит та пропіонову ацидурію)</t>
  </si>
  <si>
    <t>Покращення надання медичної допомоги дітям до трьох років, хворих на орфанні захворювання, що включені до програми розширеного масового скринінгу новонароджених (біотинідазну недостатність, галактоземію І типу, глютарову ацидурію II типу, дефіцит середньоланцюгової ацил-КоА-дегідрогенази (MCAD), дефіцит довголанцюгової гидроксіацил-КоА-дегідрогенази (LCНAD), дефіцит дуже довголанцюгової ацил-КоА-дегідрогенази (VLCAD), дефіцит трифункціонального білка, дефіцит HMG-ліази; ізовалеріанову ацидурію, лейциноз (хвороба “кленового сиропу”), метілмалонову ацидурію, первинний карнітиновий дефіцит та пропіонову ацидурію)</t>
  </si>
  <si>
    <t>Досягнення ремісії хвороби та покращення якості життя дітей, хворих на біотинідазну недостатність, галактоземію І типу, глютарову ацидурію II типу, дефіцит середньоланцюгової ацил-КоА-дегідрогенази (MCAD), дефіцит довголанцюгової гидроксіацил-КоА-дегідрогенази (LCНAD), дефіцит дуже довголанцюгової ацил-КоА-дегідрогенази (VLCAD), дефіцит трифункціонального білка, дефіцит HMG-ліази; ізовалеріанову ацидурію, лейциноз (хвороба “кленового сиропу”), метілмалонову ацидурію, первинний карнітиновий дефіцит та пропіонову ацидурію</t>
  </si>
  <si>
    <t>Збільшення народжуваності внаслідок лікування безпліддя за допомогою допоміжних репродуктивних технологій</t>
  </si>
  <si>
    <t>КНП та КЗ галузі охорони здоров'я області</t>
  </si>
  <si>
    <r>
      <t>1.20.</t>
    </r>
    <r>
      <rPr>
        <sz val="11"/>
        <rFont val="Times New Roman"/>
        <family val="1"/>
        <charset val="204"/>
      </rPr>
      <t xml:space="preserve"> </t>
    </r>
    <r>
      <rPr>
        <b/>
        <sz val="11"/>
        <rFont val="Times New Roman"/>
        <family val="1"/>
        <charset val="204"/>
      </rPr>
      <t>Протидія туберкульозу та його хіміорезистентним формам</t>
    </r>
  </si>
  <si>
    <t>1.20.1</t>
  </si>
  <si>
    <t>1.20.2</t>
  </si>
  <si>
    <t>1.20.3</t>
  </si>
  <si>
    <t>1.21. Надання медичної допомоги хворим на акромегалію</t>
  </si>
  <si>
    <t>1.22. Профілактика виникнення та корекція йододефіцитних станів у вагітних жінок</t>
  </si>
  <si>
    <t>Покращення надання медичної допомоги хворим на орфанні захворювання: тирозинемію та глутарову ацирудію 1-го типу</t>
  </si>
  <si>
    <t>Забезпечення дітей хворих на орфанні захворювання тирозинемію та глутарову ацирудію 1-го типу продуктами лікувального харчування в амбулаторних умовах</t>
  </si>
  <si>
    <t>Забезпечення фінансової підтримки з обласного бюджету територіальним громадам Львівської області, переможцям Конкурсу, для подальшого підвищення спроможності закладів охорони здоров’я, які перебувають у власності цих громад</t>
  </si>
  <si>
    <t>Залучення територіальних громад Львівської області до проведення заходів із покращення здоров’я та якості життя мешканців Львівщини</t>
  </si>
  <si>
    <t>Усього по розділу XIІ</t>
  </si>
  <si>
    <r>
      <t xml:space="preserve">Показник продукту: </t>
    </r>
    <r>
      <rPr>
        <sz val="9"/>
        <rFont val="Times New Roman"/>
        <family val="1"/>
        <charset val="204"/>
      </rPr>
      <t>забезпечення пацієнтів лікарськими засобами</t>
    </r>
  </si>
  <si>
    <r>
      <rPr>
        <b/>
        <sz val="9"/>
        <rFont val="Times New Roman"/>
        <family val="1"/>
        <charset val="204"/>
      </rPr>
      <t xml:space="preserve">Показник продукту: </t>
    </r>
    <r>
      <rPr>
        <sz val="9"/>
        <rFont val="Times New Roman"/>
        <family val="1"/>
        <charset val="204"/>
      </rPr>
      <t>забезпечення пацієнтів лікарськими засобами</t>
    </r>
  </si>
  <si>
    <r>
      <t xml:space="preserve">Показник продукту: </t>
    </r>
    <r>
      <rPr>
        <sz val="9"/>
        <rFont val="Times New Roman"/>
        <family val="1"/>
        <charset val="204"/>
      </rPr>
      <t xml:space="preserve">забезпечення пацієнтів відповідною щоденною дозою медикаментів </t>
    </r>
  </si>
  <si>
    <t xml:space="preserve">1.24. Лікування безпліддя за допомогою допоміжних репродуктивних технологій </t>
  </si>
  <si>
    <t>Проведення Конкурсу «Розвиток медицини в територіальних громадах Львівської області»</t>
  </si>
  <si>
    <r>
      <t xml:space="preserve">Показник затрат: </t>
    </r>
    <r>
      <rPr>
        <sz val="9"/>
        <rFont val="Times New Roman"/>
        <family val="1"/>
        <charset val="204"/>
      </rPr>
      <t>витрати на проведення масових профілактичних та інших PR-акцій в області зі здійсненням інформаційного супроводу заходів, широкого висвітлення у ЗМІ, мережі інтернет, соціальних мережах; виготовлення друкованої/ відео/ промо продукції, придбання програмного забезпечення для збору статистичної інформації</t>
    </r>
  </si>
  <si>
    <r>
      <t xml:space="preserve">Показник затрат: </t>
    </r>
    <r>
      <rPr>
        <sz val="9"/>
        <rFont val="Times New Roman"/>
        <family val="1"/>
        <charset val="204"/>
      </rPr>
      <t>закупівля комплектів для гемодіалізу, комплектів для гемодіафільтрації, медикаментів, дезінфектантів</t>
    </r>
  </si>
  <si>
    <r>
      <t xml:space="preserve">Показник продукту: </t>
    </r>
    <r>
      <rPr>
        <sz val="9"/>
        <rFont val="Times New Roman"/>
        <family val="1"/>
        <charset val="204"/>
      </rPr>
      <t>забезпечення пацієнтів програмним гемодіалізом та перитонеальним діалізом</t>
    </r>
  </si>
  <si>
    <r>
      <t xml:space="preserve">Показник ефективності: </t>
    </r>
    <r>
      <rPr>
        <sz val="9"/>
        <rFont val="Times New Roman"/>
        <family val="1"/>
        <charset val="204"/>
      </rPr>
      <t>адекватна медико-соціальна реабілітація пацієнтів із ХХН V стадії</t>
    </r>
  </si>
  <si>
    <r>
      <t xml:space="preserve">Показник якості: </t>
    </r>
    <r>
      <rPr>
        <sz val="9"/>
        <rFont val="Times New Roman"/>
        <family val="1"/>
        <charset val="204"/>
      </rPr>
      <t>зростання якості надання замісної ниркової терапії, зниження смертності серед діалізних пацієнтів</t>
    </r>
  </si>
  <si>
    <r>
      <t xml:space="preserve">Показник затрат: </t>
    </r>
    <r>
      <rPr>
        <sz val="9"/>
        <rFont val="Times New Roman"/>
        <family val="1"/>
        <charset val="204"/>
      </rPr>
      <t>закупівля медикаментів для надання імуносупресійної терапії хворим із трансплантованими (пересадженими) органами.</t>
    </r>
  </si>
  <si>
    <r>
      <t xml:space="preserve">Показник продукту: </t>
    </r>
    <r>
      <rPr>
        <sz val="9"/>
        <rFont val="Times New Roman"/>
        <family val="1"/>
        <charset val="204"/>
      </rPr>
      <t>забезпечення імуносупресійною терапією пацієнтів</t>
    </r>
  </si>
  <si>
    <r>
      <t xml:space="preserve">Показник ефективності: </t>
    </r>
    <r>
      <rPr>
        <sz val="9"/>
        <rFont val="Times New Roman"/>
        <family val="1"/>
        <charset val="204"/>
      </rPr>
      <t>адекватна медико-соціальна реабілітація пацієнтів з пересадженими органами.</t>
    </r>
  </si>
  <si>
    <r>
      <t xml:space="preserve">Показник якості: </t>
    </r>
    <r>
      <rPr>
        <sz val="9"/>
        <rFont val="Times New Roman"/>
        <family val="1"/>
        <charset val="204"/>
      </rPr>
      <t>зростання якості надання імуносупресійної терапії хворим, збільшення тривалості життя хворих та зниження рівня їх смертності</t>
    </r>
  </si>
  <si>
    <r>
      <rPr>
        <b/>
        <sz val="9"/>
        <rFont val="Times New Roman"/>
        <family val="1"/>
        <charset val="204"/>
      </rPr>
      <t>Показник затрат:</t>
    </r>
    <r>
      <rPr>
        <sz val="9"/>
        <rFont val="Times New Roman"/>
        <family val="1"/>
        <charset val="204"/>
      </rPr>
      <t xml:space="preserve"> закупівля лікарських засобів для зниження тиску в легеневій артерії згідно з протоколами лікування</t>
    </r>
  </si>
  <si>
    <r>
      <rPr>
        <b/>
        <sz val="9"/>
        <rFont val="Times New Roman"/>
        <family val="1"/>
        <charset val="204"/>
      </rPr>
      <t xml:space="preserve">Показник продукту: </t>
    </r>
    <r>
      <rPr>
        <sz val="9"/>
        <rFont val="Times New Roman"/>
        <family val="1"/>
        <charset val="204"/>
      </rPr>
      <t xml:space="preserve">забезпечення пацієнтів відповідною щоденною дозою лікарських засобів </t>
    </r>
  </si>
  <si>
    <r>
      <rPr>
        <b/>
        <sz val="9"/>
        <rFont val="Times New Roman"/>
        <family val="1"/>
        <charset val="204"/>
      </rPr>
      <t>Показник ефективності:</t>
    </r>
    <r>
      <rPr>
        <sz val="9"/>
        <rFont val="Times New Roman"/>
        <family val="1"/>
        <charset val="204"/>
      </rPr>
      <t xml:space="preserve"> позитивна динаміка збільшення Тесту 6-ХХ.</t>
    </r>
  </si>
  <si>
    <r>
      <rPr>
        <b/>
        <sz val="9"/>
        <rFont val="Times New Roman"/>
        <family val="1"/>
        <charset val="204"/>
      </rPr>
      <t xml:space="preserve">Показник якості: </t>
    </r>
    <r>
      <rPr>
        <sz val="9"/>
        <rFont val="Times New Roman"/>
        <family val="1"/>
        <charset val="204"/>
      </rPr>
      <t>покращення якості життя та виживання хворих із ЛАГ</t>
    </r>
  </si>
  <si>
    <r>
      <t xml:space="preserve">Показник затрат: </t>
    </r>
    <r>
      <rPr>
        <sz val="9"/>
        <rFont val="Times New Roman"/>
        <family val="1"/>
        <charset val="204"/>
      </rPr>
      <t>закупівля медикаментів (нормального людського імуноглобуліну) для внутрішньовенного введення</t>
    </r>
  </si>
  <si>
    <r>
      <t xml:space="preserve">Показник продукту: </t>
    </r>
    <r>
      <rPr>
        <sz val="9"/>
        <rFont val="Times New Roman"/>
        <family val="1"/>
        <charset val="204"/>
      </rPr>
      <t>забезпечення пацієнтів відповідною щомісячною дозою лікарського засобу нормального людського імуноглобуліну для внутрішньовенного введення</t>
    </r>
  </si>
  <si>
    <r>
      <t xml:space="preserve">Показник ефективності: </t>
    </r>
    <r>
      <rPr>
        <sz val="9"/>
        <rFont val="Times New Roman"/>
        <family val="1"/>
        <charset val="204"/>
      </rPr>
      <t>збільшення тривалості життя пацієнта, запобігання розвитку ускладнень</t>
    </r>
  </si>
  <si>
    <r>
      <t xml:space="preserve">Показник якості: </t>
    </r>
    <r>
      <rPr>
        <sz val="9"/>
        <rFont val="Times New Roman"/>
        <family val="1"/>
        <charset val="204"/>
      </rPr>
      <t>покращення якості життя та здовження життя хворих на ПІД (зокрема ЗВІД)</t>
    </r>
  </si>
  <si>
    <r>
      <t xml:space="preserve">Показник затрат: </t>
    </r>
    <r>
      <rPr>
        <sz val="9"/>
        <rFont val="Times New Roman"/>
        <family val="1"/>
        <charset val="204"/>
      </rPr>
      <t>закупівля медикаментів</t>
    </r>
  </si>
  <si>
    <r>
      <t xml:space="preserve">Показник ефективності: </t>
    </r>
    <r>
      <rPr>
        <sz val="9"/>
        <rFont val="Times New Roman"/>
        <family val="1"/>
        <charset val="204"/>
      </rPr>
      <t>позитивна динаміка зменшення балу шкали Е088 та зниження частоти загострень</t>
    </r>
  </si>
  <si>
    <r>
      <t>Показник якості:</t>
    </r>
    <r>
      <rPr>
        <sz val="9"/>
        <rFont val="Times New Roman"/>
        <family val="1"/>
        <charset val="204"/>
      </rPr>
      <t xml:space="preserve"> покращення якості життя хворих із РС</t>
    </r>
  </si>
  <si>
    <r>
      <t>Показник ефективності:</t>
    </r>
    <r>
      <rPr>
        <sz val="9"/>
        <rFont val="Times New Roman"/>
        <family val="1"/>
        <charset val="204"/>
      </rPr>
      <t xml:space="preserve"> середні витрати на одного пацієнта</t>
    </r>
  </si>
  <si>
    <r>
      <t xml:space="preserve">Показник якості: </t>
    </r>
    <r>
      <rPr>
        <sz val="9"/>
        <rFont val="Times New Roman"/>
        <family val="1"/>
        <charset val="204"/>
      </rPr>
      <t>відсоток забезпечення пацієнтів медикаментами</t>
    </r>
  </si>
  <si>
    <r>
      <t xml:space="preserve">Показник ефективності: </t>
    </r>
    <r>
      <rPr>
        <sz val="9"/>
        <rFont val="Times New Roman"/>
        <family val="1"/>
        <charset val="204"/>
      </rPr>
      <t>середні витрати на медикаменти для одного пацієнта</t>
    </r>
  </si>
  <si>
    <r>
      <t xml:space="preserve">Показник якості: </t>
    </r>
    <r>
      <rPr>
        <sz val="9"/>
        <rFont val="Times New Roman"/>
        <family val="1"/>
        <charset val="204"/>
      </rPr>
      <t>відсоток забезпечення хворих медикаментами</t>
    </r>
  </si>
  <si>
    <r>
      <t>Показник затрат:</t>
    </r>
    <r>
      <rPr>
        <sz val="9"/>
        <rFont val="Times New Roman"/>
        <family val="1"/>
        <charset val="204"/>
      </rPr>
      <t xml:space="preserve"> витрати на закупівлю медикаментів</t>
    </r>
  </si>
  <si>
    <r>
      <t>Показник продукту:</t>
    </r>
    <r>
      <rPr>
        <sz val="9"/>
        <rFont val="Times New Roman"/>
        <family val="1"/>
        <charset val="204"/>
      </rPr>
      <t xml:space="preserve"> кількість придбаних медикаментів; кількість пацієнтів, забезпечених препаратами</t>
    </r>
  </si>
  <si>
    <r>
      <t xml:space="preserve">Показник продукту: </t>
    </r>
    <r>
      <rPr>
        <sz val="9"/>
        <rFont val="Times New Roman"/>
        <family val="1"/>
        <charset val="204"/>
      </rPr>
      <t>кількість придбаних медикаментів, кількість пацієнтів, забезпечених відповідною медичною допомогою</t>
    </r>
  </si>
  <si>
    <r>
      <t xml:space="preserve">Показник ефективності: </t>
    </r>
    <r>
      <rPr>
        <sz val="9"/>
        <rFont val="Times New Roman"/>
        <family val="1"/>
        <charset val="204"/>
      </rPr>
      <t>середні витрати  для одного хворого</t>
    </r>
  </si>
  <si>
    <r>
      <t xml:space="preserve">Показник якості: </t>
    </r>
    <r>
      <rPr>
        <sz val="9"/>
        <rFont val="Times New Roman"/>
        <family val="1"/>
        <charset val="204"/>
      </rPr>
      <t>відсоток забезпечення хворих калоприймачами та засобами догляду за стомою</t>
    </r>
  </si>
  <si>
    <r>
      <t xml:space="preserve">Показник затрат: </t>
    </r>
    <r>
      <rPr>
        <sz val="9"/>
        <rFont val="Times New Roman"/>
        <family val="1"/>
        <charset val="204"/>
      </rPr>
      <t>витрати на придбання суглобів, медикаментів та виробів медичного призначення, високовартісного медичного обладнання</t>
    </r>
  </si>
  <si>
    <r>
      <t xml:space="preserve">Показник продукту: </t>
    </r>
    <r>
      <rPr>
        <sz val="9"/>
        <rFont val="Times New Roman"/>
        <family val="1"/>
        <charset val="204"/>
      </rPr>
      <t>кількість придбаних тест-системам для діагностики ВІЛ-інфекції та її підтвердження, наборів для матері та дитини під час пологів, медикаментів для лікування опортуністичних інфекцій; кількість посіб, забезпечених придбаними медикаментами та виробами медичного призначення,лабораторним супроводом ефективності АРВ-лікування</t>
    </r>
  </si>
  <si>
    <r>
      <rPr>
        <b/>
        <sz val="9"/>
        <rFont val="Times New Roman"/>
        <family val="1"/>
        <charset val="204"/>
      </rPr>
      <t>Показник ефективності:</t>
    </r>
    <r>
      <rPr>
        <sz val="9"/>
        <rFont val="Times New Roman"/>
        <family val="1"/>
        <charset val="204"/>
      </rPr>
      <t xml:space="preserve"> середні витрати на забезпечення доступу населення до послуг з консультування, тестування на ВІЛ-інфекцію та проведення її діагностики на одну особу</t>
    </r>
  </si>
  <si>
    <r>
      <t xml:space="preserve">Показник якості: </t>
    </r>
    <r>
      <rPr>
        <sz val="9"/>
        <rFont val="Times New Roman"/>
        <family val="1"/>
        <charset val="204"/>
      </rPr>
      <t>відсоток</t>
    </r>
    <r>
      <rPr>
        <b/>
        <sz val="9"/>
        <rFont val="Times New Roman"/>
        <family val="1"/>
        <charset val="204"/>
      </rPr>
      <t xml:space="preserve"> </t>
    </r>
    <r>
      <rPr>
        <sz val="9"/>
        <rFont val="Times New Roman"/>
        <family val="1"/>
        <charset val="204"/>
      </rPr>
      <t>виявлення нових випадків серед загального населення; попередження передачі ВІЛ від матері до дитини, ефективність лікування ВІЛ-інфекції.</t>
    </r>
  </si>
  <si>
    <r>
      <rPr>
        <b/>
        <sz val="9"/>
        <rFont val="Times New Roman"/>
        <family val="1"/>
        <charset val="204"/>
      </rPr>
      <t>Показник затрат:</t>
    </r>
    <r>
      <rPr>
        <sz val="9"/>
        <rFont val="Times New Roman"/>
        <family val="1"/>
        <charset val="204"/>
      </rPr>
      <t xml:space="preserve"> витрати на закупівлю тест-систем, реагентів та розхідних матеріалів для проведення лабораторних досліджень; одноразових наборів для матері та дитини під час пологів; медикаментів для  пацієнтів з опортуністичними інфекціями.</t>
    </r>
  </si>
  <si>
    <r>
      <t xml:space="preserve">Показник затрат: </t>
    </r>
    <r>
      <rPr>
        <sz val="9"/>
        <rFont val="Times New Roman"/>
        <family val="1"/>
        <charset val="204"/>
      </rPr>
      <t>закупівля адаптованих дитячих молочних сумішей для дітей, які народжені від ВІЛ-позитивних матерів (100 дітей )</t>
    </r>
  </si>
  <si>
    <r>
      <t xml:space="preserve">Показник продукту: </t>
    </r>
    <r>
      <rPr>
        <sz val="9"/>
        <rFont val="Times New Roman"/>
        <family val="1"/>
        <charset val="204"/>
      </rPr>
      <t>забезпечення ВІЛ-позитивних матерів адаптованими молочними сумішами для дітей першого року життя</t>
    </r>
  </si>
  <si>
    <r>
      <t xml:space="preserve">Показник ефективності: </t>
    </r>
    <r>
      <rPr>
        <sz val="9"/>
        <rFont val="Times New Roman"/>
        <family val="1"/>
        <charset val="204"/>
      </rPr>
      <t>попередження передачі ВІЛ від матері до дитини</t>
    </r>
  </si>
  <si>
    <r>
      <t>Показник якості</t>
    </r>
    <r>
      <rPr>
        <sz val="9"/>
        <rFont val="Times New Roman"/>
        <family val="1"/>
        <charset val="204"/>
      </rPr>
      <t xml:space="preserve"> - зростання якості надання медичної допомоги для дітей, які народжені ВІЛ-позитивними жінками.</t>
    </r>
  </si>
  <si>
    <r>
      <t>Показник продукту:</t>
    </r>
    <r>
      <rPr>
        <sz val="9"/>
        <rFont val="Times New Roman"/>
        <family val="1"/>
        <charset val="204"/>
      </rPr>
      <t xml:space="preserve"> чисельність одержувачів соціальних  послуг</t>
    </r>
  </si>
  <si>
    <r>
      <t xml:space="preserve">Показник якості: </t>
    </r>
    <r>
      <rPr>
        <sz val="9"/>
        <rFont val="Times New Roman"/>
        <family val="1"/>
        <charset val="204"/>
      </rPr>
      <t>100% забезпечення надання послуг</t>
    </r>
  </si>
  <si>
    <r>
      <rPr>
        <b/>
        <sz val="9"/>
        <rFont val="Times New Roman"/>
        <family val="1"/>
        <charset val="204"/>
      </rPr>
      <t>Показник затрат:</t>
    </r>
    <r>
      <rPr>
        <sz val="9"/>
        <rFont val="Times New Roman"/>
        <family val="1"/>
        <charset val="204"/>
      </rPr>
      <t xml:space="preserve"> витрати на закупівлю соціальних послуг для цільової аудиторії</t>
    </r>
  </si>
  <si>
    <r>
      <t xml:space="preserve">Показник якості: </t>
    </r>
    <r>
      <rPr>
        <sz val="9"/>
        <rFont val="Times New Roman"/>
        <family val="1"/>
        <charset val="204"/>
      </rPr>
      <t>відсоток забезпечення надання послуг</t>
    </r>
  </si>
  <si>
    <t>Зниження кількості нових випадків інфікування ВІЛ серед уразливої групи (СІН), зниження кількості негативних медичних, соціальних, економічних та правових наслідків/явищ серед учасників ЗПТ/СІН, позитивна динаміка медико-соціальних показників, зниження відривів від програми ЗПТ та негативних медико-соціальних випадків/явищ</t>
  </si>
  <si>
    <r>
      <t>Показник ефективності:</t>
    </r>
    <r>
      <rPr>
        <sz val="9"/>
        <rFont val="Times New Roman"/>
        <family val="1"/>
        <charset val="204"/>
      </rPr>
      <t xml:space="preserve"> середня вартість надання соціальних послуг для одного одержувача</t>
    </r>
  </si>
  <si>
    <t>Надання пакету соціальних послуг з такими заходами:
1) встановлення контактів з представниками цільової групи, інформаційне консультування (СІН, учасники ЗПТ)
2) оцінка потреб та складання індивідуального плану соціального супроводу;
3) послуги зі зменшення шкоди та профілактика відриву;
4) послуги з представництва інтересів;
5)розповсюдження інформаційно-освітніх матеріалів (ІОМ) та стерильного інструментарію (за потребою);
6) профілактика передозування;
7) консультування і тестування експрес-тестами;
8) консультування і тестування – лабораторні тести методом ІФА;
10) соціальна підтримка;
11) захист прав та інтересів 
представників цільової групи;
12) інформаційно-освітня робота.</t>
  </si>
  <si>
    <r>
      <t xml:space="preserve">Показник затрат: </t>
    </r>
    <r>
      <rPr>
        <sz val="9"/>
        <rFont val="Times New Roman"/>
        <family val="1"/>
        <charset val="204"/>
      </rPr>
      <t>закупівля соціальних послуг для цільової аудиторії</t>
    </r>
    <r>
      <rPr>
        <b/>
        <sz val="9"/>
        <rFont val="Times New Roman"/>
        <family val="1"/>
        <charset val="204"/>
      </rPr>
      <t xml:space="preserve"> </t>
    </r>
  </si>
  <si>
    <r>
      <t>Показник продукту:</t>
    </r>
    <r>
      <rPr>
        <sz val="9"/>
        <rFont val="Times New Roman"/>
        <family val="1"/>
        <charset val="204"/>
      </rPr>
      <t xml:space="preserve"> чисельність одержувачів соціальних  послуг</t>
    </r>
    <r>
      <rPr>
        <b/>
        <sz val="9"/>
        <rFont val="Times New Roman"/>
        <family val="1"/>
        <charset val="204"/>
      </rPr>
      <t xml:space="preserve"> </t>
    </r>
  </si>
  <si>
    <r>
      <t>Показник ефективності:</t>
    </r>
    <r>
      <rPr>
        <sz val="9"/>
        <rFont val="Times New Roman"/>
        <family val="1"/>
        <charset val="204"/>
      </rPr>
      <t xml:space="preserve"> позитивна динаміка медико-соціальних показників, зниження відривів від лікування АРТ та негативних медико-соціальних випадків/явищ</t>
    </r>
    <r>
      <rPr>
        <b/>
        <sz val="9"/>
        <rFont val="Times New Roman"/>
        <family val="1"/>
        <charset val="204"/>
      </rPr>
      <t xml:space="preserve"> </t>
    </r>
  </si>
  <si>
    <r>
      <rPr>
        <b/>
        <sz val="9"/>
        <rFont val="Times New Roman"/>
        <family val="1"/>
        <charset val="204"/>
      </rPr>
      <t>Показник ефективності:</t>
    </r>
    <r>
      <rPr>
        <sz val="9"/>
        <rFont val="Times New Roman"/>
        <family val="1"/>
        <charset val="204"/>
      </rPr>
      <t xml:space="preserve">
 - середня тривалість лікування хворого днів
- середній розмір витрат програми на лікування одного хворого
</t>
    </r>
  </si>
  <si>
    <r>
      <t xml:space="preserve">Показник затрат: </t>
    </r>
    <r>
      <rPr>
        <sz val="9"/>
        <rFont val="Times New Roman"/>
        <family val="1"/>
        <charset val="204"/>
      </rPr>
      <t>витрати на придбання медикаментів, реагентів та розхідних матеріалів для проведення лабораторних досліджень</t>
    </r>
  </si>
  <si>
    <r>
      <t>Показник продукту:</t>
    </r>
    <r>
      <rPr>
        <sz val="9"/>
        <rFont val="Times New Roman"/>
        <family val="1"/>
        <charset val="204"/>
      </rPr>
      <t xml:space="preserve"> кількість придбаних медикаментів, реагентів та розхідних матеріалів для проведення лабораторних досліджень; кількість пацієнтів, забезпечених медикаментами; кількість проведених лабораторних досліджень</t>
    </r>
  </si>
  <si>
    <r>
      <t xml:space="preserve">Показник ефективності: </t>
    </r>
    <r>
      <rPr>
        <sz val="9"/>
        <rFont val="Times New Roman"/>
        <family val="1"/>
        <charset val="204"/>
      </rPr>
      <t>середні витрати на одного хворого</t>
    </r>
  </si>
  <si>
    <r>
      <rPr>
        <b/>
        <sz val="9"/>
        <rFont val="Times New Roman"/>
        <family val="1"/>
        <charset val="204"/>
      </rPr>
      <t>Показник затрат:</t>
    </r>
    <r>
      <rPr>
        <sz val="9"/>
        <rFont val="Times New Roman"/>
        <family val="1"/>
        <charset val="204"/>
      </rPr>
      <t xml:space="preserve"> витрати на закупівлю лікарських засобів</t>
    </r>
  </si>
  <si>
    <t>Придбання навчального обладнання для відпрацювання навичок надання невідкладної  домедичної та першої медичної допомоги та проведення тренінгів і навчань</t>
  </si>
  <si>
    <r>
      <rPr>
        <b/>
        <sz val="9"/>
        <rFont val="Times New Roman"/>
        <family val="1"/>
        <charset val="204"/>
      </rPr>
      <t xml:space="preserve">Показник продукту: кількість </t>
    </r>
    <r>
      <rPr>
        <sz val="9"/>
        <rFont val="Times New Roman"/>
        <family val="1"/>
        <charset val="204"/>
      </rPr>
      <t>пацієнтів, забезпечених лікарськими засобами; кількість придбаних лікарських засобів</t>
    </r>
  </si>
  <si>
    <r>
      <rPr>
        <b/>
        <sz val="9"/>
        <rFont val="Times New Roman"/>
        <family val="1"/>
        <charset val="204"/>
      </rPr>
      <t>Показник ефективності:</t>
    </r>
    <r>
      <rPr>
        <sz val="9"/>
        <rFont val="Times New Roman"/>
        <family val="1"/>
        <charset val="204"/>
      </rPr>
      <t xml:space="preserve"> середні витрати на одного хворого</t>
    </r>
  </si>
  <si>
    <r>
      <rPr>
        <b/>
        <sz val="9"/>
        <rFont val="Times New Roman"/>
        <family val="1"/>
        <charset val="204"/>
      </rPr>
      <t>Показник ефективності:</t>
    </r>
    <r>
      <rPr>
        <sz val="9"/>
        <rFont val="Times New Roman"/>
        <family val="1"/>
        <charset val="204"/>
      </rPr>
      <t xml:space="preserve"> середні витрати на одного хворого із захворюваннями крові, в томі числі хворих на хронічну мієлоїдну лейкемію, гемофілію, множинну мієлому та інші хвороби крові</t>
    </r>
  </si>
  <si>
    <t>Забезпечення доступності якісного та безпечного лікування для хворих із захворюваннями крові, в тому числі хворих на хронічну мієлоїдну лейкемію, гемофілію, множинну мієлому, та інші хвороби крові. Підвищення тривалості та якості їх життя, нормалізація показників периферичної крові, відсутність цитогегентичних проявів захворювання та молекулярна відповідь.соціальної адаптованості позитивна динаміка при періодичному цитогенетичному контролі.</t>
  </si>
  <si>
    <r>
      <t>Показник якості:</t>
    </r>
    <r>
      <rPr>
        <sz val="9"/>
        <rFont val="Times New Roman"/>
        <family val="1"/>
        <charset val="204"/>
      </rPr>
      <t xml:space="preserve"> відсоток зниження рівня смертності та інвалідизації</t>
    </r>
  </si>
  <si>
    <r>
      <t xml:space="preserve">Показник ефективності: </t>
    </r>
    <r>
      <rPr>
        <sz val="9"/>
        <rFont val="Times New Roman"/>
        <family val="1"/>
        <charset val="204"/>
      </rPr>
      <t>середній показник забезпеченості медикаментами та виробами медичного призначення на одного донора крові</t>
    </r>
  </si>
  <si>
    <r>
      <t xml:space="preserve">Показник якості: </t>
    </r>
    <r>
      <rPr>
        <sz val="9"/>
        <rFont val="Times New Roman"/>
        <family val="1"/>
        <charset val="204"/>
      </rPr>
      <t>% забезпеченості донорів діагностикою крові</t>
    </r>
  </si>
  <si>
    <r>
      <t xml:space="preserve">Показник затрат: </t>
    </r>
    <r>
      <rPr>
        <sz val="9"/>
        <rFont val="Times New Roman"/>
        <family val="1"/>
        <charset val="204"/>
      </rPr>
      <t>обсяг витрат на придбання пластикової тари, медикаментів, лабораторних реактивів та виробів медичного призначення</t>
    </r>
  </si>
  <si>
    <r>
      <rPr>
        <b/>
        <sz val="9"/>
        <rFont val="Times New Roman"/>
        <family val="1"/>
        <charset val="204"/>
      </rPr>
      <t>Показник затрат</t>
    </r>
    <r>
      <rPr>
        <sz val="9"/>
        <rFont val="Times New Roman"/>
        <family val="1"/>
        <charset val="204"/>
      </rPr>
      <t>: закупівля лікарських засобів</t>
    </r>
  </si>
  <si>
    <r>
      <rPr>
        <b/>
        <sz val="9"/>
        <rFont val="Times New Roman"/>
        <family val="1"/>
        <charset val="204"/>
      </rPr>
      <t>Показник продукту:</t>
    </r>
    <r>
      <rPr>
        <sz val="9"/>
        <rFont val="Times New Roman"/>
        <family val="1"/>
        <charset val="204"/>
      </rPr>
      <t xml:space="preserve"> забезпечення пацієнтів лікарськими засобами</t>
    </r>
  </si>
  <si>
    <r>
      <rPr>
        <b/>
        <sz val="9"/>
        <rFont val="Times New Roman"/>
        <family val="1"/>
        <charset val="204"/>
      </rPr>
      <t>Показник ефективності</t>
    </r>
    <r>
      <rPr>
        <sz val="9"/>
        <rFont val="Times New Roman"/>
        <family val="1"/>
        <charset val="204"/>
      </rPr>
      <t>: позитивна динаміка при періодичному контролі</t>
    </r>
  </si>
  <si>
    <r>
      <rPr>
        <b/>
        <sz val="9"/>
        <rFont val="Times New Roman"/>
        <family val="1"/>
        <charset val="204"/>
      </rPr>
      <t>Показник якості</t>
    </r>
    <r>
      <rPr>
        <sz val="9"/>
        <rFont val="Times New Roman"/>
        <family val="1"/>
        <charset val="204"/>
      </rPr>
      <t>: нормалізація показників життєдіяльності</t>
    </r>
  </si>
  <si>
    <r>
      <t>Показник затрат</t>
    </r>
    <r>
      <rPr>
        <sz val="9"/>
        <rFont val="Times New Roman"/>
        <family val="1"/>
        <charset val="204"/>
      </rPr>
      <t>: витрати на закупівлю соціальних послуг для цільової аудиторії</t>
    </r>
  </si>
  <si>
    <r>
      <t xml:space="preserve"> </t>
    </r>
    <r>
      <rPr>
        <b/>
        <sz val="9"/>
        <rFont val="Times New Roman"/>
        <family val="1"/>
        <charset val="204"/>
      </rPr>
      <t xml:space="preserve">Показник продукту: </t>
    </r>
    <r>
      <rPr>
        <sz val="9"/>
        <rFont val="Times New Roman"/>
        <family val="1"/>
        <charset val="204"/>
      </rPr>
      <t>чисельність отримувачів соціальних послуг; кількість оплачених соціальних послуг</t>
    </r>
  </si>
  <si>
    <r>
      <t xml:space="preserve">- </t>
    </r>
    <r>
      <rPr>
        <sz val="9"/>
        <rFont val="Times New Roman"/>
        <family val="1"/>
        <charset val="204"/>
      </rPr>
      <t>контроль надавачом послуг проходження хворими планової діагностики в процесі лікування, опитування клієнтів щодо задоволення наданими медичними послугами;</t>
    </r>
  </si>
  <si>
    <r>
      <t>Показник ефективності</t>
    </r>
    <r>
      <rPr>
        <sz val="9"/>
        <rFont val="Times New Roman"/>
        <family val="1"/>
        <charset val="204"/>
      </rPr>
      <t xml:space="preserve"> : середня вартість соціальної послуги на 1 отримувача</t>
    </r>
  </si>
  <si>
    <r>
      <t>- проведення скринінгу на ТБ близького оточення клієнтів та при потребі їх скерування на профілактичне обстеження з дотриманням правил</t>
    </r>
    <r>
      <rPr>
        <b/>
        <sz val="9"/>
        <rFont val="Times New Roman"/>
        <family val="1"/>
        <charset val="204"/>
      </rPr>
      <t xml:space="preserve"> </t>
    </r>
    <r>
      <rPr>
        <sz val="9"/>
        <rFont val="Times New Roman"/>
        <family val="1"/>
        <charset val="204"/>
      </rPr>
      <t>інфекційного контролю</t>
    </r>
  </si>
  <si>
    <r>
      <t>Показник якості</t>
    </r>
    <r>
      <rPr>
        <sz val="9"/>
        <rFont val="Times New Roman"/>
        <family val="1"/>
        <charset val="204"/>
      </rPr>
      <t xml:space="preserve"> : відсоток забезпечення соціальними послугами</t>
    </r>
  </si>
  <si>
    <r>
      <t xml:space="preserve"> </t>
    </r>
    <r>
      <rPr>
        <b/>
        <sz val="9"/>
        <rFont val="Times New Roman"/>
        <family val="1"/>
        <charset val="204"/>
      </rPr>
      <t xml:space="preserve">Показник продукту: </t>
    </r>
    <r>
      <rPr>
        <sz val="9"/>
        <rFont val="Times New Roman"/>
        <family val="1"/>
        <charset val="204"/>
      </rPr>
      <t>чисельність отримувачів соціальних послуг</t>
    </r>
  </si>
  <si>
    <r>
      <t>Показник ефективності</t>
    </r>
    <r>
      <rPr>
        <sz val="9"/>
        <rFont val="Times New Roman"/>
        <family val="1"/>
        <charset val="204"/>
      </rPr>
      <t xml:space="preserve"> : середня вартість соціальної послуги мобільної амбулаторії на 1 отримувача</t>
    </r>
  </si>
  <si>
    <r>
      <t xml:space="preserve">Показник якості: </t>
    </r>
    <r>
      <rPr>
        <sz val="9"/>
        <rFont val="Times New Roman"/>
        <family val="1"/>
        <charset val="204"/>
      </rPr>
      <t>відсоток забезпечення соціальними послугами мобільної амбулаторії</t>
    </r>
  </si>
  <si>
    <r>
      <t>Показник затрат:</t>
    </r>
    <r>
      <rPr>
        <sz val="9"/>
        <rFont val="Times New Roman"/>
        <family val="1"/>
        <charset val="204"/>
      </rPr>
      <t xml:space="preserve"> витрати на надання комплексу послуг для цільової аудиторії</t>
    </r>
  </si>
  <si>
    <r>
      <t xml:space="preserve">Показник продукту: </t>
    </r>
    <r>
      <rPr>
        <sz val="9"/>
        <rFont val="Times New Roman"/>
        <family val="1"/>
        <charset val="204"/>
      </rPr>
      <t>чисельність отримувачів послуг</t>
    </r>
  </si>
  <si>
    <r>
      <t>Показник ефективності:</t>
    </r>
    <r>
      <rPr>
        <sz val="9"/>
        <rFont val="Times New Roman"/>
        <family val="1"/>
        <charset val="204"/>
      </rPr>
      <t xml:space="preserve"> середня вартість комплексу послуг на 1 отримувача</t>
    </r>
  </si>
  <si>
    <r>
      <t>Показник якості</t>
    </r>
    <r>
      <rPr>
        <sz val="9"/>
        <rFont val="Times New Roman"/>
        <family val="1"/>
        <charset val="204"/>
      </rPr>
      <t>: 100% забезпечення послугами</t>
    </r>
  </si>
  <si>
    <r>
      <t>Показник затрат</t>
    </r>
    <r>
      <rPr>
        <sz val="9"/>
        <rFont val="Times New Roman"/>
        <family val="1"/>
        <charset val="204"/>
      </rPr>
      <t>: витрати на закупівлю соціальних послуг мобільної амбулаторії для цільової аудиторії</t>
    </r>
  </si>
  <si>
    <r>
      <t xml:space="preserve">Показник ефективності: </t>
    </r>
    <r>
      <rPr>
        <sz val="9"/>
        <rFont val="Times New Roman"/>
        <family val="1"/>
        <charset val="204"/>
      </rPr>
      <t>позитивна динаміка при періодичному контролі</t>
    </r>
  </si>
  <si>
    <r>
      <t xml:space="preserve">Показник затрат: </t>
    </r>
    <r>
      <rPr>
        <sz val="9"/>
        <rFont val="Times New Roman"/>
        <family val="1"/>
        <charset val="204"/>
      </rPr>
      <t>закупівля лікарських засобів</t>
    </r>
  </si>
  <si>
    <r>
      <rPr>
        <b/>
        <sz val="9"/>
        <rFont val="Times New Roman"/>
        <family val="1"/>
        <charset val="204"/>
      </rPr>
      <t>Показник затрат:</t>
    </r>
    <r>
      <rPr>
        <sz val="9"/>
        <rFont val="Times New Roman"/>
        <family val="1"/>
        <charset val="204"/>
      </rPr>
      <t xml:space="preserve"> витрати на придбання лікарських засобів</t>
    </r>
  </si>
  <si>
    <r>
      <t xml:space="preserve">Показник продукту: </t>
    </r>
    <r>
      <rPr>
        <sz val="9"/>
        <rFont val="Times New Roman"/>
        <family val="1"/>
        <charset val="204"/>
      </rPr>
      <t>кількість пацієнтів, забезпечених лікарськими засобами</t>
    </r>
  </si>
  <si>
    <t>Показник якості: нормалізація показників життєдіяльності, позитивна динаміка при періодичному контролі</t>
  </si>
  <si>
    <r>
      <t xml:space="preserve">Показник ефективності: </t>
    </r>
    <r>
      <rPr>
        <sz val="9"/>
        <rFont val="Times New Roman"/>
        <family val="1"/>
        <charset val="204"/>
      </rPr>
      <t>середні витрати на 1 пацієнта</t>
    </r>
  </si>
  <si>
    <r>
      <t xml:space="preserve">Показник продукту: </t>
    </r>
    <r>
      <rPr>
        <sz val="9"/>
        <rFont val="Times New Roman"/>
        <family val="1"/>
        <charset val="204"/>
      </rPr>
      <t>кількість придбаного навчального обладнання для проведення тренінгів з надання першої домедичної допомоги; кількість проведених тренінгів і навчань</t>
    </r>
  </si>
  <si>
    <r>
      <t xml:space="preserve">Показник ефективності: </t>
    </r>
    <r>
      <rPr>
        <sz val="9"/>
        <rFont val="Times New Roman"/>
        <family val="1"/>
        <charset val="204"/>
      </rPr>
      <t>середня вартість придбаного обладнання, проведених тренінгів та навчань</t>
    </r>
  </si>
  <si>
    <r>
      <t>Показник затрат:</t>
    </r>
    <r>
      <rPr>
        <sz val="9"/>
        <rFont val="Times New Roman"/>
        <family val="1"/>
        <charset val="204"/>
      </rPr>
      <t xml:space="preserve"> витрати на закупівлю навчального обладнання та проведення тренінгів і навчань</t>
    </r>
  </si>
  <si>
    <r>
      <rPr>
        <b/>
        <sz val="9"/>
        <rFont val="Times New Roman"/>
        <family val="1"/>
        <charset val="204"/>
      </rPr>
      <t xml:space="preserve">Показник якості: </t>
    </r>
    <r>
      <rPr>
        <sz val="9"/>
        <rFont val="Times New Roman"/>
        <family val="1"/>
        <charset val="204"/>
      </rPr>
      <t xml:space="preserve"> підвищення рівня знань медичних, педагогічних фахівців, а також загального населення щодо надання невідкладної домедичної та першої медичної допомоги</t>
    </r>
  </si>
  <si>
    <r>
      <t xml:space="preserve">Показник затрат: </t>
    </r>
    <r>
      <rPr>
        <sz val="9"/>
        <rFont val="Times New Roman"/>
        <family val="1"/>
        <charset val="204"/>
      </rPr>
      <t xml:space="preserve">витрати на закупівлю медикаментів </t>
    </r>
  </si>
  <si>
    <r>
      <t xml:space="preserve">Показник продукту: </t>
    </r>
    <r>
      <rPr>
        <sz val="9"/>
        <rFont val="Times New Roman"/>
        <family val="1"/>
        <charset val="204"/>
      </rPr>
      <t>кількість придбаних медикаментів  для забезпечення  лікувальння безпліддя за допомогою допоміжних репродуктивних технологій</t>
    </r>
  </si>
  <si>
    <r>
      <t xml:space="preserve">Показник ефективності: </t>
    </r>
    <r>
      <rPr>
        <sz val="9"/>
        <rFont val="Times New Roman"/>
        <family val="1"/>
        <charset val="204"/>
      </rPr>
      <t>середні витрати на одну подружню пару</t>
    </r>
  </si>
  <si>
    <r>
      <rPr>
        <b/>
        <sz val="9"/>
        <rFont val="Times New Roman"/>
        <family val="1"/>
        <charset val="204"/>
      </rPr>
      <t>Показник якості:</t>
    </r>
    <r>
      <rPr>
        <sz val="9"/>
        <rFont val="Times New Roman"/>
        <family val="1"/>
        <charset val="204"/>
      </rPr>
      <t xml:space="preserve"> відсоток вдалих спроб запліднення внаслідок лікування безпліддя за допомогою допоміжних репродуктивних технологій</t>
    </r>
  </si>
  <si>
    <r>
      <rPr>
        <b/>
        <sz val="9"/>
        <rFont val="Times New Roman"/>
        <family val="1"/>
        <charset val="204"/>
      </rPr>
      <t xml:space="preserve">Показник затрат: </t>
    </r>
    <r>
      <rPr>
        <sz val="9"/>
        <rFont val="Times New Roman"/>
        <family val="1"/>
        <charset val="204"/>
      </rPr>
      <t>закупівля медикаментів (нормального людського імуноглобуліну) для внутрішньовенного введення</t>
    </r>
  </si>
  <si>
    <r>
      <rPr>
        <b/>
        <sz val="9"/>
        <rFont val="Times New Roman"/>
        <family val="1"/>
        <charset val="204"/>
      </rPr>
      <t>Показник продукту:</t>
    </r>
    <r>
      <rPr>
        <sz val="9"/>
        <rFont val="Times New Roman"/>
        <family val="1"/>
        <charset val="204"/>
      </rPr>
      <t xml:space="preserve"> забезпечення пацієнтів відповідною щомісячною дозою лікарського засобу нормального людського імуноглобуліну для внутрішньовенного введення</t>
    </r>
  </si>
  <si>
    <r>
      <t>2.6</t>
    </r>
    <r>
      <rPr>
        <i/>
        <sz val="9"/>
        <rFont val="Times New Roman"/>
        <family val="1"/>
        <charset val="204"/>
      </rPr>
      <t>.</t>
    </r>
  </si>
  <si>
    <r>
      <rPr>
        <b/>
        <sz val="9"/>
        <rFont val="Times New Roman"/>
        <family val="1"/>
        <charset val="204"/>
      </rPr>
      <t>Показник ефективності:</t>
    </r>
    <r>
      <rPr>
        <sz val="9"/>
        <rFont val="Times New Roman"/>
        <family val="1"/>
        <charset val="204"/>
      </rPr>
      <t xml:space="preserve"> середні витрати на одного пацієнта</t>
    </r>
  </si>
  <si>
    <r>
      <rPr>
        <b/>
        <sz val="9"/>
        <rFont val="Times New Roman"/>
        <family val="1"/>
        <charset val="204"/>
      </rPr>
      <t xml:space="preserve">Показник затрат: </t>
    </r>
    <r>
      <rPr>
        <sz val="9"/>
        <rFont val="Times New Roman"/>
        <family val="1"/>
        <charset val="204"/>
      </rPr>
      <t>витрати на закупівлю лікарських засобів, продуктів лікувального харчування, витратних матеріалів, обладнання</t>
    </r>
  </si>
  <si>
    <r>
      <rPr>
        <b/>
        <sz val="9"/>
        <rFont val="Times New Roman"/>
        <family val="1"/>
        <charset val="204"/>
      </rPr>
      <t xml:space="preserve">Показник продукту: </t>
    </r>
    <r>
      <rPr>
        <sz val="9"/>
        <rFont val="Times New Roman"/>
        <family val="1"/>
        <charset val="204"/>
      </rPr>
      <t>кількість пацієнтів, забезпечених лікарськими засобами</t>
    </r>
  </si>
  <si>
    <r>
      <rPr>
        <b/>
        <sz val="9"/>
        <rFont val="Times New Roman"/>
        <family val="1"/>
        <charset val="204"/>
      </rPr>
      <t>Показник якості:</t>
    </r>
    <r>
      <rPr>
        <sz val="9"/>
        <rFont val="Times New Roman"/>
        <family val="1"/>
        <charset val="204"/>
      </rPr>
      <t xml:space="preserve"> вплив ХТ компонента на зниження смертності від раку до 1 року</t>
    </r>
  </si>
  <si>
    <r>
      <rPr>
        <b/>
        <sz val="9"/>
        <rFont val="Times New Roman"/>
        <family val="1"/>
        <charset val="204"/>
      </rPr>
      <t>Показник затрат:</t>
    </r>
    <r>
      <rPr>
        <sz val="9"/>
        <rFont val="Times New Roman"/>
        <family val="1"/>
        <charset val="204"/>
      </rPr>
      <t xml:space="preserve"> обсяг закуплених слухових апаратів</t>
    </r>
  </si>
  <si>
    <r>
      <rPr>
        <b/>
        <sz val="9"/>
        <rFont val="Times New Roman"/>
        <family val="1"/>
        <charset val="204"/>
      </rPr>
      <t>Показник продукту:</t>
    </r>
    <r>
      <rPr>
        <sz val="9"/>
        <rFont val="Times New Roman"/>
        <family val="1"/>
        <charset val="204"/>
      </rPr>
      <t xml:space="preserve"> кількість хворих дітей, забезпечених слуховими апаратами</t>
    </r>
  </si>
  <si>
    <r>
      <rPr>
        <b/>
        <sz val="9"/>
        <rFont val="Times New Roman"/>
        <family val="1"/>
        <charset val="204"/>
      </rPr>
      <t>Показник ефективності:</t>
    </r>
    <r>
      <rPr>
        <sz val="9"/>
        <rFont val="Times New Roman"/>
        <family val="1"/>
        <charset val="204"/>
      </rPr>
      <t xml:space="preserve"> середній показник забезпеченості слуховими апаратами 1 дитини</t>
    </r>
  </si>
  <si>
    <r>
      <rPr>
        <b/>
        <sz val="9"/>
        <rFont val="Times New Roman"/>
        <family val="1"/>
        <charset val="204"/>
      </rPr>
      <t>Показник якості:</t>
    </r>
    <r>
      <rPr>
        <sz val="9"/>
        <rFont val="Times New Roman"/>
        <family val="1"/>
        <charset val="204"/>
      </rPr>
      <t xml:space="preserve"> % забезпеченості хворих слухопротезуванням</t>
    </r>
  </si>
  <si>
    <r>
      <rPr>
        <b/>
        <sz val="9"/>
        <rFont val="Times New Roman"/>
        <family val="1"/>
        <charset val="204"/>
      </rPr>
      <t>Показник затрат:</t>
    </r>
    <r>
      <rPr>
        <sz val="9"/>
        <rFont val="Times New Roman"/>
        <family val="1"/>
        <charset val="204"/>
      </rPr>
      <t xml:space="preserve"> закупівля медикаментів для лікування дітей хворих на спінальну м’язову атрофію (СМА) </t>
    </r>
  </si>
  <si>
    <r>
      <rPr>
        <b/>
        <sz val="9"/>
        <rFont val="Times New Roman"/>
        <family val="1"/>
        <charset val="204"/>
      </rPr>
      <t xml:space="preserve">Показник затрат: </t>
    </r>
    <r>
      <rPr>
        <sz val="9"/>
        <rFont val="Times New Roman"/>
        <family val="1"/>
        <charset val="204"/>
      </rPr>
      <t xml:space="preserve">витрати на закупівлю медикаментів та розхідних матеріалів для лікування дітей хворих на прогресуючу гідроцефалією </t>
    </r>
  </si>
  <si>
    <r>
      <rPr>
        <b/>
        <sz val="9"/>
        <rFont val="Times New Roman"/>
        <family val="1"/>
        <charset val="204"/>
      </rPr>
      <t>Показник продукту:</t>
    </r>
    <r>
      <rPr>
        <sz val="9"/>
        <rFont val="Times New Roman"/>
        <family val="1"/>
        <charset val="204"/>
      </rPr>
      <t xml:space="preserve"> кількість пацієнтів, забезпечених лікарськими засобами</t>
    </r>
  </si>
  <si>
    <r>
      <rPr>
        <b/>
        <sz val="9"/>
        <rFont val="Times New Roman"/>
        <family val="1"/>
        <charset val="204"/>
      </rPr>
      <t>Показник затрат:</t>
    </r>
    <r>
      <rPr>
        <sz val="9"/>
        <rFont val="Times New Roman"/>
        <family val="1"/>
        <charset val="204"/>
      </rPr>
      <t xml:space="preserve"> витрати на придба-ння продуктів лікувального харчува-ння для дітей хворих на тирозинемію та глутарову ацирудію 1-го типу</t>
    </r>
  </si>
  <si>
    <r>
      <t>Показник затрат:</t>
    </r>
    <r>
      <rPr>
        <sz val="9"/>
        <rFont val="Times New Roman"/>
        <family val="1"/>
        <charset val="204"/>
      </rPr>
      <t xml:space="preserve"> витрати на придбання продуктів лікувального харчування</t>
    </r>
  </si>
  <si>
    <r>
      <t xml:space="preserve">Показник продукту: </t>
    </r>
    <r>
      <rPr>
        <sz val="9"/>
        <rFont val="Times New Roman"/>
        <family val="1"/>
        <charset val="204"/>
      </rPr>
      <t>кількість придбаних продуктів лікувального харчування; 
кількість дітей, що потребують лікувального харчування</t>
    </r>
  </si>
  <si>
    <r>
      <t>Показник затрат:</t>
    </r>
    <r>
      <rPr>
        <sz val="9"/>
        <rFont val="Times New Roman"/>
        <family val="1"/>
        <charset val="204"/>
      </rPr>
      <t xml:space="preserve"> виділення коштів на придбання медичного обладнання </t>
    </r>
  </si>
  <si>
    <r>
      <t>Показник продукту</t>
    </r>
    <r>
      <rPr>
        <sz val="9"/>
        <rFont val="Times New Roman"/>
        <family val="1"/>
        <charset val="204"/>
      </rPr>
      <t>: кількість закупленого медичного обладнання</t>
    </r>
  </si>
  <si>
    <r>
      <t>Показник ефективності</t>
    </r>
    <r>
      <rPr>
        <sz val="9"/>
        <rFont val="Times New Roman"/>
        <family val="1"/>
        <charset val="204"/>
      </rPr>
      <t xml:space="preserve"> : середня вартість однієї одиниці обладнання</t>
    </r>
  </si>
  <si>
    <r>
      <t>Показник якості</t>
    </r>
    <r>
      <rPr>
        <sz val="9"/>
        <rFont val="Times New Roman"/>
        <family val="1"/>
        <charset val="204"/>
      </rPr>
      <t xml:space="preserve"> : % введення в експлуатацію</t>
    </r>
  </si>
  <si>
    <r>
      <t>Показник затрат:</t>
    </r>
    <r>
      <rPr>
        <sz val="9"/>
        <rFont val="Times New Roman"/>
        <family val="1"/>
        <charset val="204"/>
      </rPr>
      <t xml:space="preserve"> Придбання реактивів для лабораторії та витратних матеріалів для забору матеріалу</t>
    </r>
    <r>
      <rPr>
        <b/>
        <sz val="9"/>
        <rFont val="Times New Roman"/>
        <family val="1"/>
        <charset val="204"/>
      </rPr>
      <t xml:space="preserve"> </t>
    </r>
  </si>
  <si>
    <r>
      <rPr>
        <b/>
        <sz val="9"/>
        <rFont val="Times New Roman"/>
        <family val="1"/>
        <charset val="204"/>
      </rPr>
      <t xml:space="preserve">Показник продукту: </t>
    </r>
    <r>
      <rPr>
        <sz val="9"/>
        <rFont val="Times New Roman"/>
        <family val="1"/>
        <charset val="204"/>
      </rPr>
      <t>Забезпечення закупівлі реактивів та витратних матеріалів для «рідинної цитології»</t>
    </r>
    <r>
      <rPr>
        <b/>
        <sz val="9"/>
        <rFont val="Times New Roman"/>
        <family val="1"/>
        <charset val="204"/>
      </rPr>
      <t xml:space="preserve"> </t>
    </r>
  </si>
  <si>
    <r>
      <t xml:space="preserve">Показник ефективності. </t>
    </r>
    <r>
      <rPr>
        <sz val="9"/>
        <rFont val="Times New Roman"/>
        <family val="1"/>
        <charset val="204"/>
      </rPr>
      <t>Забезпечення забору цитологічного матеріалу та раціонального використання реактивів у «рідинній цитології»</t>
    </r>
    <r>
      <rPr>
        <b/>
        <sz val="9"/>
        <rFont val="Times New Roman"/>
        <family val="1"/>
        <charset val="204"/>
      </rPr>
      <t xml:space="preserve"> </t>
    </r>
  </si>
  <si>
    <r>
      <rPr>
        <b/>
        <sz val="9"/>
        <rFont val="Times New Roman"/>
        <family val="1"/>
        <charset val="204"/>
      </rPr>
      <t>Показник якості:</t>
    </r>
    <r>
      <rPr>
        <sz val="9"/>
        <rFont val="Times New Roman"/>
        <family val="1"/>
        <charset val="204"/>
      </rPr>
      <t xml:space="preserve"> Покращення рівня виявлення цитологічної патології.</t>
    </r>
  </si>
  <si>
    <r>
      <rPr>
        <b/>
        <sz val="9"/>
        <rFont val="Times New Roman"/>
        <family val="1"/>
        <charset val="204"/>
      </rPr>
      <t>Показник затрат:</t>
    </r>
    <r>
      <rPr>
        <sz val="9"/>
        <rFont val="Times New Roman"/>
        <family val="1"/>
        <charset val="204"/>
      </rPr>
      <t xml:space="preserve"> Закупівля хіміопрепаратів - засобів та засобів супроводу для медикаментозного лікування онкологічних хворих</t>
    </r>
    <r>
      <rPr>
        <b/>
        <sz val="9"/>
        <rFont val="Times New Roman"/>
        <family val="1"/>
        <charset val="204"/>
      </rPr>
      <t xml:space="preserve"> </t>
    </r>
  </si>
  <si>
    <r>
      <rPr>
        <b/>
        <sz val="9"/>
        <rFont val="Times New Roman"/>
        <family val="1"/>
        <charset val="204"/>
      </rPr>
      <t xml:space="preserve">Показник продукту: </t>
    </r>
    <r>
      <rPr>
        <sz val="9"/>
        <rFont val="Times New Roman"/>
        <family val="1"/>
        <charset val="204"/>
      </rPr>
      <t>забезпечення бюджетного фінансування повноти схем ХТ - лікування онкологічних хворих</t>
    </r>
    <r>
      <rPr>
        <b/>
        <sz val="9"/>
        <rFont val="Times New Roman"/>
        <family val="1"/>
        <charset val="204"/>
      </rPr>
      <t xml:space="preserve"> </t>
    </r>
  </si>
  <si>
    <r>
      <rPr>
        <b/>
        <sz val="9"/>
        <rFont val="Times New Roman"/>
        <family val="1"/>
        <charset val="204"/>
      </rPr>
      <t>Показник ефективності:</t>
    </r>
    <r>
      <rPr>
        <sz val="9"/>
        <rFont val="Times New Roman"/>
        <family val="1"/>
        <charset val="204"/>
      </rPr>
      <t xml:space="preserve"> зростання рівня охоплення комбінованим лікуванням онкологічних хворих</t>
    </r>
    <r>
      <rPr>
        <b/>
        <sz val="9"/>
        <rFont val="Times New Roman"/>
        <family val="1"/>
        <charset val="204"/>
      </rPr>
      <t xml:space="preserve"> </t>
    </r>
  </si>
  <si>
    <r>
      <t>Показник затрат</t>
    </r>
    <r>
      <rPr>
        <sz val="9"/>
        <rFont val="Times New Roman"/>
        <family val="1"/>
        <charset val="204"/>
      </rPr>
      <t xml:space="preserve"> - закупівля медикаментів для лікування хворих на рак легень з наявною ALK мутацією  </t>
    </r>
  </si>
  <si>
    <r>
      <t>Показник продукту</t>
    </r>
    <r>
      <rPr>
        <sz val="9"/>
        <rFont val="Times New Roman"/>
        <family val="1"/>
        <charset val="204"/>
      </rPr>
      <t xml:space="preserve"> – забезпечення пацієнтів лікарськими засобами</t>
    </r>
  </si>
  <si>
    <r>
      <t>Показник ефективності</t>
    </r>
    <r>
      <rPr>
        <sz val="9"/>
        <rFont val="Times New Roman"/>
        <family val="1"/>
        <charset val="204"/>
      </rPr>
      <t xml:space="preserve"> – покращення стану здоров'я хворих та запобігання розвитку ускладнень</t>
    </r>
  </si>
  <si>
    <r>
      <t>Показник якості</t>
    </r>
    <r>
      <rPr>
        <sz val="9"/>
        <rFont val="Times New Roman"/>
        <family val="1"/>
        <charset val="204"/>
      </rPr>
      <t xml:space="preserve"> – покращення якості життя хворих з раком легень та наявною ALK мутацією</t>
    </r>
    <r>
      <rPr>
        <b/>
        <sz val="9"/>
        <rFont val="Times New Roman"/>
        <family val="1"/>
        <charset val="204"/>
      </rPr>
      <t xml:space="preserve"> </t>
    </r>
  </si>
  <si>
    <r>
      <t>Показник затрат</t>
    </r>
    <r>
      <rPr>
        <sz val="9"/>
        <rFont val="Times New Roman"/>
        <family val="1"/>
        <charset val="204"/>
      </rPr>
      <t xml:space="preserve"> – видатки на ремонт, заміну та модернізацію ліфтів</t>
    </r>
  </si>
  <si>
    <r>
      <t xml:space="preserve">Показник продукту – </t>
    </r>
    <r>
      <rPr>
        <sz val="9"/>
        <rFont val="Times New Roman"/>
        <family val="1"/>
        <charset val="204"/>
      </rPr>
      <t>кількість пасажирських та лікарняних ліфтів, які будуть відремонтовані, замінені чи модернізовані</t>
    </r>
  </si>
  <si>
    <r>
      <rPr>
        <b/>
        <sz val="9"/>
        <rFont val="Times New Roman"/>
        <family val="1"/>
        <charset val="204"/>
      </rPr>
      <t xml:space="preserve">Показник ефективності: </t>
    </r>
    <r>
      <rPr>
        <sz val="9"/>
        <rFont val="Times New Roman"/>
        <family val="1"/>
        <charset val="204"/>
      </rPr>
      <t xml:space="preserve"> середня вартість одного ліфта</t>
    </r>
  </si>
  <si>
    <r>
      <rPr>
        <b/>
        <sz val="9"/>
        <rFont val="Times New Roman"/>
        <family val="1"/>
        <charset val="204"/>
      </rPr>
      <t>Показник якості:</t>
    </r>
    <r>
      <rPr>
        <sz val="9"/>
        <rFont val="Times New Roman"/>
        <family val="1"/>
        <charset val="204"/>
      </rPr>
      <t xml:space="preserve"> % введення в експлуатацію</t>
    </r>
  </si>
  <si>
    <r>
      <rPr>
        <b/>
        <sz val="9"/>
        <rFont val="Times New Roman"/>
        <family val="1"/>
        <charset val="204"/>
      </rPr>
      <t>Показник затрат:</t>
    </r>
    <r>
      <rPr>
        <sz val="9"/>
        <rFont val="Times New Roman"/>
        <family val="1"/>
        <charset val="204"/>
      </rPr>
      <t xml:space="preserve"> видатки на ремонт, модернізацію чи встановлення протипожежної сигналізації</t>
    </r>
  </si>
  <si>
    <r>
      <t xml:space="preserve">Показник продукту – </t>
    </r>
    <r>
      <rPr>
        <sz val="9"/>
        <rFont val="Times New Roman"/>
        <family val="1"/>
        <charset val="204"/>
      </rPr>
      <t>кількість ЗОЗ, які задіяні в заході</t>
    </r>
  </si>
  <si>
    <r>
      <t xml:space="preserve">Показник ефективності – </t>
    </r>
    <r>
      <rPr>
        <sz val="9"/>
        <rFont val="Times New Roman"/>
        <family val="1"/>
        <charset val="204"/>
      </rPr>
      <t xml:space="preserve">середня вартість робіт </t>
    </r>
  </si>
  <si>
    <r>
      <t>4.3</t>
    </r>
    <r>
      <rPr>
        <i/>
        <sz val="9"/>
        <rFont val="Times New Roman"/>
        <family val="1"/>
        <charset val="204"/>
      </rPr>
      <t>.</t>
    </r>
  </si>
  <si>
    <r>
      <t>Показник затрат</t>
    </r>
    <r>
      <rPr>
        <sz val="9"/>
        <rFont val="Times New Roman"/>
        <family val="1"/>
        <charset val="204"/>
      </rPr>
      <t xml:space="preserve"> – видатки на проведення поверхневої обробки дерев’яних конструкцій, горищних приміщень закладів охорони здоров’я </t>
    </r>
  </si>
  <si>
    <r>
      <t xml:space="preserve">Показник продукту: </t>
    </r>
    <r>
      <rPr>
        <sz val="9"/>
        <rFont val="Times New Roman"/>
        <family val="1"/>
        <charset val="204"/>
      </rPr>
      <t>кількість ЗОЗ,  які задіяні в заході</t>
    </r>
  </si>
  <si>
    <r>
      <t xml:space="preserve">Показник ефективності – </t>
    </r>
    <r>
      <rPr>
        <sz val="9"/>
        <rFont val="Times New Roman"/>
        <family val="1"/>
        <charset val="204"/>
      </rPr>
      <t xml:space="preserve">середня вартість  робіт на 1 заклад охорони здоров’я </t>
    </r>
  </si>
  <si>
    <r>
      <t xml:space="preserve">Показник якості: </t>
    </r>
    <r>
      <rPr>
        <sz val="9"/>
        <rFont val="Times New Roman"/>
        <family val="1"/>
        <charset val="204"/>
      </rPr>
      <t>% виконання робіт</t>
    </r>
  </si>
  <si>
    <r>
      <t>4.4</t>
    </r>
    <r>
      <rPr>
        <i/>
        <sz val="9"/>
        <rFont val="Times New Roman"/>
        <family val="1"/>
        <charset val="204"/>
      </rPr>
      <t>.</t>
    </r>
  </si>
  <si>
    <r>
      <t>Показник затрат</t>
    </r>
    <r>
      <rPr>
        <sz val="9"/>
        <rFont val="Times New Roman"/>
        <family val="1"/>
        <charset val="204"/>
      </rPr>
      <t xml:space="preserve"> – видатки на проведення у закладах охорони здоров’я   впровадження комплексу заходів з охорони території, будівель, споруд та приміщень медичних закладів, збереження наявних у них матеріальних цінностей</t>
    </r>
  </si>
  <si>
    <r>
      <t xml:space="preserve">Показник ефективності – </t>
    </r>
    <r>
      <rPr>
        <sz val="9"/>
        <rFont val="Times New Roman"/>
        <family val="1"/>
        <charset val="204"/>
      </rPr>
      <t xml:space="preserve">середня вартість  заходів на 1 заклад охорони здоров’я </t>
    </r>
  </si>
  <si>
    <r>
      <t xml:space="preserve">Показник якості: </t>
    </r>
    <r>
      <rPr>
        <sz val="9"/>
        <rFont val="Times New Roman"/>
        <family val="1"/>
        <charset val="204"/>
      </rPr>
      <t>% виконання заходів</t>
    </r>
  </si>
  <si>
    <r>
      <rPr>
        <b/>
        <sz val="9"/>
        <rFont val="Times New Roman"/>
        <family val="1"/>
        <charset val="204"/>
      </rPr>
      <t>Показник якості:</t>
    </r>
    <r>
      <rPr>
        <sz val="9"/>
        <rFont val="Times New Roman"/>
        <family val="1"/>
        <charset val="204"/>
      </rPr>
      <t xml:space="preserve"> Забезпечення введення придбаних матеріальних цінностей в експлуатацію</t>
    </r>
  </si>
  <si>
    <r>
      <t>Показник затрат</t>
    </r>
    <r>
      <rPr>
        <sz val="9"/>
        <rFont val="Times New Roman"/>
        <family val="1"/>
        <charset val="204"/>
      </rPr>
      <t>: фінансовий ресурс передбачений на закупівлю санітарного автотранспорту</t>
    </r>
  </si>
  <si>
    <r>
      <rPr>
        <b/>
        <sz val="9"/>
        <rFont val="Times New Roman"/>
        <family val="1"/>
        <charset val="204"/>
      </rPr>
      <t>Показник продукту:</t>
    </r>
    <r>
      <rPr>
        <sz val="9"/>
        <rFont val="Times New Roman"/>
        <family val="1"/>
        <charset val="204"/>
      </rPr>
      <t xml:space="preserve"> Кількість закупленого санітарного автотранспорту</t>
    </r>
  </si>
  <si>
    <r>
      <rPr>
        <b/>
        <sz val="9"/>
        <rFont val="Times New Roman"/>
        <family val="1"/>
        <charset val="204"/>
      </rPr>
      <t>Показник ефективності</t>
    </r>
    <r>
      <rPr>
        <sz val="9"/>
        <rFont val="Times New Roman"/>
        <family val="1"/>
        <charset val="204"/>
      </rPr>
      <t>: Середня вартість 1 одиниці санітарного автотранспорту</t>
    </r>
  </si>
  <si>
    <r>
      <rPr>
        <b/>
        <sz val="9"/>
        <rFont val="Times New Roman"/>
        <family val="1"/>
        <charset val="204"/>
      </rPr>
      <t xml:space="preserve">Показник якості: </t>
    </r>
    <r>
      <rPr>
        <sz val="9"/>
        <rFont val="Times New Roman"/>
        <family val="1"/>
        <charset val="204"/>
      </rPr>
      <t>% оснащеності автопарку</t>
    </r>
  </si>
  <si>
    <r>
      <t>Показник затрат</t>
    </r>
    <r>
      <rPr>
        <sz val="9"/>
        <rFont val="Times New Roman"/>
        <family val="1"/>
        <charset val="204"/>
      </rPr>
      <t>: фінансовий ресурс, передбачений на закупівлю форменого одягу</t>
    </r>
  </si>
  <si>
    <r>
      <rPr>
        <b/>
        <sz val="9"/>
        <rFont val="Times New Roman"/>
        <family val="1"/>
        <charset val="204"/>
      </rPr>
      <t xml:space="preserve">Показник продукту: </t>
    </r>
    <r>
      <rPr>
        <sz val="9"/>
        <rFont val="Times New Roman"/>
        <family val="1"/>
        <charset val="204"/>
      </rPr>
      <t>Кількість комплектів форменого одягу</t>
    </r>
  </si>
  <si>
    <r>
      <rPr>
        <b/>
        <sz val="9"/>
        <rFont val="Times New Roman"/>
        <family val="1"/>
        <charset val="204"/>
      </rPr>
      <t>Показник ефективності:</t>
    </r>
    <r>
      <rPr>
        <sz val="9"/>
        <rFont val="Times New Roman"/>
        <family val="1"/>
        <charset val="204"/>
      </rPr>
      <t xml:space="preserve"> Середня вартість 1 комплекту</t>
    </r>
  </si>
  <si>
    <r>
      <rPr>
        <b/>
        <sz val="9"/>
        <rFont val="Times New Roman"/>
        <family val="1"/>
        <charset val="204"/>
      </rPr>
      <t>Показник якості:</t>
    </r>
    <r>
      <rPr>
        <sz val="9"/>
        <rFont val="Times New Roman"/>
        <family val="1"/>
        <charset val="204"/>
      </rPr>
      <t xml:space="preserve"> % забезпечення працівників служби</t>
    </r>
  </si>
  <si>
    <r>
      <t>Показник затрат</t>
    </r>
    <r>
      <rPr>
        <sz val="9"/>
        <rFont val="Times New Roman"/>
        <family val="1"/>
        <charset val="204"/>
      </rPr>
      <t xml:space="preserve"> – видатки для забезпечення співфінансування МТД </t>
    </r>
  </si>
  <si>
    <r>
      <t xml:space="preserve">Показник продукту: </t>
    </r>
    <r>
      <rPr>
        <sz val="9"/>
        <rFont val="Times New Roman"/>
        <family val="1"/>
        <charset val="204"/>
      </rPr>
      <t xml:space="preserve">кількість ЗОЗ, які задіяні в проектах </t>
    </r>
  </si>
  <si>
    <r>
      <t xml:space="preserve">Показник ефективності – </t>
    </r>
    <r>
      <rPr>
        <sz val="9"/>
        <rFont val="Times New Roman"/>
        <family val="1"/>
        <charset val="204"/>
      </rPr>
      <t xml:space="preserve">середня вартість одного проекту на 1 заклад охорони здоров’я </t>
    </r>
  </si>
  <si>
    <r>
      <t xml:space="preserve">Показник якості: </t>
    </r>
    <r>
      <rPr>
        <sz val="9"/>
        <rFont val="Times New Roman"/>
        <family val="1"/>
        <charset val="204"/>
      </rPr>
      <t>% освоєних коштів</t>
    </r>
  </si>
  <si>
    <r>
      <t>Показник затрат</t>
    </r>
    <r>
      <rPr>
        <sz val="9"/>
        <rFont val="Times New Roman"/>
        <family val="1"/>
        <charset val="204"/>
      </rPr>
      <t xml:space="preserve">: видатки на впровадження електронних автоматизованих систем у закладах галузі охорони здоров’я, видатки на придбання матеріальних цінностей </t>
    </r>
  </si>
  <si>
    <r>
      <t>Показник продукту</t>
    </r>
    <r>
      <rPr>
        <sz val="9"/>
        <rFont val="Times New Roman"/>
        <family val="1"/>
        <charset val="204"/>
      </rPr>
      <t>: кількість запроваджених автоматизованих систем, придбаних матеріальних цінностей</t>
    </r>
  </si>
  <si>
    <r>
      <t>Показник ефективності</t>
    </r>
    <r>
      <rPr>
        <sz val="9"/>
        <rFont val="Times New Roman"/>
        <family val="1"/>
        <charset val="204"/>
      </rPr>
      <t xml:space="preserve">: середня вартість введення запровадженої системи, середня вартість придбаних матеріальних цінностей в розрізі видів обладнання </t>
    </r>
  </si>
  <si>
    <r>
      <t xml:space="preserve">Показник якості: </t>
    </r>
    <r>
      <rPr>
        <sz val="9"/>
        <rFont val="Times New Roman"/>
        <family val="1"/>
        <charset val="204"/>
      </rPr>
      <t>рівень представлення аналітичних та статистичних матеріалів</t>
    </r>
  </si>
  <si>
    <r>
      <t>Показник затрат</t>
    </r>
    <r>
      <rPr>
        <sz val="9"/>
        <rFont val="Times New Roman"/>
        <family val="1"/>
        <charset val="204"/>
      </rPr>
      <t xml:space="preserve">: видатки на впровадження електронних автоматизованих систем у закладах галузі охорони здоров’я та на придбання матеріальних цінностей </t>
    </r>
  </si>
  <si>
    <r>
      <t>Показник ефективності</t>
    </r>
    <r>
      <rPr>
        <sz val="9"/>
        <rFont val="Times New Roman"/>
        <family val="1"/>
        <charset val="204"/>
      </rPr>
      <t>: середня вартість введення запровадженої системи, придбаних матеріальних цінностей</t>
    </r>
  </si>
  <si>
    <t>Районні державні адміністрації, міські, сільські, селищні ради територіальних громад області</t>
  </si>
  <si>
    <t>КНП та КЗ охорони здоров'я,  які перебувають у власності Львівської обласної ради та в галузевому управлінні департаменту охорони здоров’я облдержадміністрації</t>
  </si>
  <si>
    <t>V. Оснащення закладів охорони здоров’я, які перебувають у власності Львівської обласної ради та в галузевому управлінні департаменту охорони здоров’я облдержадміністрації, високоспеціалізованим медичним та іншим обладнанням, апаратурою, медичною та іншою технікою,  спеціалізованим санітарним та іншим автотранспортом</t>
  </si>
  <si>
    <t>Забезпечення оснащення дорослих та дитячих стаціонарів, амбулаторно-поліклінічних закладів, Львівського обласного центру служби крові, інших закладів охорони здоров'я,  підпорядкованих департаменту охорони здоров'я обласної державної адміністрації, високоспеціалізованим медичним та іншим обладнанням, апаратурою, медичною та іншою технікою, спеціалізованим санітарним та іншим автотранспортом</t>
  </si>
  <si>
    <t>Придбання високоспеціалізованого медичного та іншого обладнання, медичної та іншої техніки та апаратури, у тому числі для реанімаційних відділень та палат інтенсивної терапії, а також спеціалізованого санітарного та іншого автотранспорту</t>
  </si>
  <si>
    <t>Придбання факторів коагуляції крові, медикаментів та реагентів для лікування дітей з важкою формою гемофілії</t>
  </si>
  <si>
    <r>
      <t>Показник продукту</t>
    </r>
    <r>
      <rPr>
        <sz val="9"/>
        <rFont val="Times New Roman"/>
        <family val="1"/>
        <charset val="204"/>
      </rPr>
      <t xml:space="preserve">: кількість запроваджених автоматизованих систем, придбаних матеріальних цінностей, наданих консультативних послуг засобами телемедицини </t>
    </r>
  </si>
  <si>
    <t>КНП та КЗ охорони здоров'я,  які перебувають в підпорядкуванні ЛОР</t>
  </si>
  <si>
    <t>1.22.1</t>
  </si>
  <si>
    <t>10.4.</t>
  </si>
  <si>
    <t>Кошти, що передаються із загального фонду до бюджету розвитку спеціального фонду обласного бюджету</t>
  </si>
  <si>
    <t>Забезпечення таргетною (імунобіологічною та цитостатичною) терапією дітей, хворих на важкі хронічні аутоімунні хвороби</t>
  </si>
  <si>
    <t>Досягнення тривалої ремісії хвороби, покращення якості життя та зниження інвалідизації і смертності дітей з важкими хронічними аутоімунними хворобами</t>
  </si>
  <si>
    <r>
      <rPr>
        <b/>
        <sz val="9"/>
        <rFont val="Times New Roman"/>
        <family val="1"/>
        <charset val="204"/>
      </rPr>
      <t xml:space="preserve">Показник якості: </t>
    </r>
    <r>
      <rPr>
        <sz val="9"/>
        <rFont val="Times New Roman"/>
        <family val="1"/>
        <charset val="204"/>
      </rPr>
      <t>відсоток забезпечення пацієнтів необхідними лікарськими засобами для запобігання інвалідизації дітей та розвитку ускладнень</t>
    </r>
  </si>
  <si>
    <r>
      <rPr>
        <b/>
        <sz val="9"/>
        <rFont val="Times New Roman"/>
        <family val="1"/>
        <charset val="204"/>
      </rPr>
      <t xml:space="preserve">Показник затрат: </t>
    </r>
    <r>
      <rPr>
        <sz val="9"/>
        <rFont val="Times New Roman"/>
        <family val="1"/>
        <charset val="204"/>
      </rPr>
      <t>Фінансовий ресурс, передбачений на закупівлю обладнання, апаратури, техніки та автотранспорту</t>
    </r>
  </si>
  <si>
    <r>
      <rPr>
        <b/>
        <sz val="9"/>
        <rFont val="Times New Roman"/>
        <family val="1"/>
        <charset val="204"/>
      </rPr>
      <t>Показник продукту:</t>
    </r>
    <r>
      <rPr>
        <sz val="9"/>
        <rFont val="Times New Roman"/>
        <family val="1"/>
        <charset val="204"/>
      </rPr>
      <t xml:space="preserve"> Кількість закупленого обладнання, апаратури, техніки та автотранспорту</t>
    </r>
  </si>
  <si>
    <r>
      <rPr>
        <b/>
        <sz val="9"/>
        <rFont val="Times New Roman"/>
        <family val="1"/>
        <charset val="204"/>
      </rPr>
      <t>Показник ефективності:</t>
    </r>
    <r>
      <rPr>
        <sz val="9"/>
        <rFont val="Times New Roman"/>
        <family val="1"/>
        <charset val="204"/>
      </rPr>
      <t xml:space="preserve"> Середня вартість закупленої одиниці обладнання, апаратури,  техніки та автотранспорту </t>
    </r>
  </si>
  <si>
    <r>
      <t xml:space="preserve">Показник затрат: витрати на </t>
    </r>
    <r>
      <rPr>
        <sz val="9"/>
        <rFont val="Times New Roman"/>
        <family val="1"/>
        <charset val="204"/>
      </rPr>
      <t xml:space="preserve">закупівлю медичних препаратів </t>
    </r>
  </si>
  <si>
    <r>
      <t xml:space="preserve">Показник продукту: </t>
    </r>
    <r>
      <rPr>
        <sz val="9"/>
        <rFont val="Times New Roman"/>
        <family val="1"/>
        <charset val="204"/>
      </rPr>
      <t>кількість дорослих пацієнтів, хворих на муковісцидоз, забезпечених життєво необхідними медичними препаратами</t>
    </r>
  </si>
  <si>
    <t>Продовження проведення вакцинації дівчаток віком 9-18 років від раку шийки матки.
Зменшення рівня захворюваності на рак шийки матки жіночого населення Львівщини.</t>
  </si>
  <si>
    <t>КНП ЛОР «Львівський обласний госпіталь ветеранів війни та репресованих ім. Ю. Липи»</t>
  </si>
  <si>
    <t>Заходи з підтримки закладів охорони здоров’я в умовах реформування фінансових взаємовідносин в галузі</t>
  </si>
  <si>
    <r>
      <rPr>
        <b/>
        <sz val="9"/>
        <rFont val="Times New Roman"/>
        <family val="1"/>
        <charset val="204"/>
      </rPr>
      <t>Показник затрат:</t>
    </r>
    <r>
      <rPr>
        <sz val="9"/>
        <rFont val="Times New Roman"/>
        <family val="1"/>
        <charset val="204"/>
      </rPr>
      <t xml:space="preserve"> обсяг коштів на підтримку</t>
    </r>
  </si>
  <si>
    <t>Установи, що перебувають у підпорядкуванні МОЗ України та розміщені на території Львівської області</t>
  </si>
  <si>
    <r>
      <t>Показник ефективності:</t>
    </r>
    <r>
      <rPr>
        <sz val="9"/>
        <rFont val="Times New Roman"/>
        <family val="1"/>
        <charset val="204"/>
      </rPr>
      <t xml:space="preserve"> середні витрати на  придбання одиниці обладнання; середні витрати на проведення ремонту 1 м кв</t>
    </r>
  </si>
  <si>
    <r>
      <rPr>
        <b/>
        <sz val="9"/>
        <rFont val="Times New Roman"/>
        <family val="1"/>
        <charset val="204"/>
      </rPr>
      <t xml:space="preserve">Показник продукту: </t>
    </r>
    <r>
      <rPr>
        <sz val="9"/>
        <rFont val="Times New Roman"/>
        <family val="1"/>
        <charset val="204"/>
      </rPr>
      <t>Кількість придбаного обладнання; площа будівлі, що підлягає ремонту</t>
    </r>
  </si>
  <si>
    <r>
      <rPr>
        <b/>
        <sz val="9"/>
        <rFont val="Times New Roman"/>
        <family val="1"/>
        <charset val="204"/>
      </rPr>
      <t>Показник якості:</t>
    </r>
    <r>
      <rPr>
        <sz val="9"/>
        <rFont val="Times New Roman"/>
        <family val="1"/>
        <charset val="204"/>
      </rPr>
      <t xml:space="preserve"> відсоток введення в експлуатацію обладнання; рівень готовності об'єктів</t>
    </r>
  </si>
  <si>
    <t>X. Заходи з підтримки закладів охорони здоров’я, в тому числі закладів, які надають медичну допомогу хворим на гостру респіраторну хворобу COVID-19, викликану коронавірусом SARS-CoV-2 та установ, що забезпечують покращення контролю та профілактики хвороб, створення умов для розвитку галузі та покращення лікувального процесу</t>
  </si>
  <si>
    <t>Субвенція державному бюджету для забезпечення покращення контролю та профілактики хвороб, створення умов для розвитку галузі та покращення лікувального процесу установами, що розміщені на території Львівської області</t>
  </si>
  <si>
    <t>Забезпечення покращення контролю та профілактики хвороб, створення умов для розвитку галузі та покращення лікувального процесу установами, що розміщені на території Львівської області</t>
  </si>
  <si>
    <r>
      <t>Показник продукту:</t>
    </r>
    <r>
      <rPr>
        <sz val="9"/>
        <rFont val="Times New Roman"/>
        <family val="1"/>
        <charset val="204"/>
      </rPr>
      <t xml:space="preserve"> кількість придбаних продуктів лікувального харчування; кількість дітей, що потребують лікувального харчування</t>
    </r>
  </si>
  <si>
    <r>
      <t>Показник затрат</t>
    </r>
    <r>
      <rPr>
        <sz val="9"/>
        <rFont val="Times New Roman"/>
        <family val="1"/>
        <charset val="204"/>
      </rPr>
      <t>: витрати на закупівлю вакцини від раку шийки матки для щеплення дівчаток віком  9-18 років</t>
    </r>
  </si>
  <si>
    <r>
      <t>Показник продукту</t>
    </r>
    <r>
      <rPr>
        <sz val="9"/>
        <rFont val="Times New Roman"/>
        <family val="1"/>
        <charset val="204"/>
      </rPr>
      <t>: кількість придбаної вакцини;
кількість провакцинованих дівчаток віком 9-18 років</t>
    </r>
  </si>
  <si>
    <r>
      <t>Показник ефективності</t>
    </r>
    <r>
      <rPr>
        <sz val="9"/>
        <rFont val="Times New Roman"/>
        <family val="1"/>
        <charset val="204"/>
      </rPr>
      <t xml:space="preserve"> : середні витрати на проведення вакцинації 1 особі</t>
    </r>
  </si>
  <si>
    <r>
      <t>Показник якості</t>
    </r>
    <r>
      <rPr>
        <sz val="9"/>
        <rFont val="Times New Roman"/>
        <family val="1"/>
        <charset val="204"/>
      </rPr>
      <t xml:space="preserve"> : відсоток виконання заходу</t>
    </r>
  </si>
  <si>
    <t>Надання невідкладної хірургічної допомоги хворим з серцево-судинними захворюваннями, забезпечення медичних установ області витратними матеріалами</t>
  </si>
  <si>
    <t>Придбання дороговартісних одноразових витратних матеріалів, медикаментів та виробів медичного призначення для невідкладної серцево-судинної терапії</t>
  </si>
  <si>
    <r>
      <rPr>
        <b/>
        <sz val="9"/>
        <rFont val="Times New Roman"/>
        <family val="1"/>
        <charset val="204"/>
      </rPr>
      <t>Показник затрат:</t>
    </r>
    <r>
      <rPr>
        <sz val="9"/>
        <rFont val="Times New Roman"/>
        <family val="1"/>
        <charset val="204"/>
      </rPr>
      <t xml:space="preserve"> витрати на закупівлю медикаментів та виробів медичного призначення</t>
    </r>
  </si>
  <si>
    <r>
      <rPr>
        <b/>
        <sz val="9"/>
        <rFont val="Times New Roman"/>
        <family val="1"/>
        <charset val="204"/>
      </rPr>
      <t xml:space="preserve">Показник продукту: </t>
    </r>
    <r>
      <rPr>
        <sz val="9"/>
        <rFont val="Times New Roman"/>
        <family val="1"/>
        <charset val="204"/>
      </rPr>
      <t xml:space="preserve">кількість  паціентів; кількість придбаних медикаментів та виробів медичного призначення </t>
    </r>
  </si>
  <si>
    <r>
      <rPr>
        <b/>
        <sz val="9"/>
        <rFont val="Times New Roman"/>
        <family val="1"/>
        <charset val="204"/>
      </rPr>
      <t xml:space="preserve">Показник ефективності: </t>
    </r>
    <r>
      <rPr>
        <sz val="9"/>
        <rFont val="Times New Roman"/>
        <family val="1"/>
        <charset val="204"/>
      </rPr>
      <t>витрати на 1 пацієнта</t>
    </r>
  </si>
  <si>
    <r>
      <rPr>
        <b/>
        <sz val="9"/>
        <rFont val="Times New Roman"/>
        <family val="1"/>
        <charset val="204"/>
      </rPr>
      <t xml:space="preserve">Показник якості: </t>
    </r>
    <r>
      <rPr>
        <sz val="9"/>
        <rFont val="Times New Roman"/>
        <family val="1"/>
        <charset val="204"/>
      </rPr>
      <t>відсоток виконання завдання програми</t>
    </r>
  </si>
  <si>
    <t>1.3.2.</t>
  </si>
  <si>
    <t xml:space="preserve">Закупівля дороговартісних витратних матеріалів для ендоваскулярних операцій (TAVI - транскатетерна імплантація аортального клапана) </t>
  </si>
  <si>
    <r>
      <rPr>
        <b/>
        <sz val="9"/>
        <rFont val="Times New Roman"/>
        <family val="1"/>
        <charset val="204"/>
      </rPr>
      <t>Показник затрат:</t>
    </r>
    <r>
      <rPr>
        <sz val="9"/>
        <rFont val="Times New Roman"/>
        <family val="1"/>
        <charset val="204"/>
      </rPr>
      <t xml:space="preserve"> витрати на закупівлю витратних матеріалів  для ендоваскулярних операцій</t>
    </r>
  </si>
  <si>
    <t>Забезпечення всього сучасного обсягу хірургічного лікування пацієнтів з критичними стенозами аортального клапана у Львівській області, включаючи ендоваскулярні методики.
Значне зменшення післяопераційної летальності у вказаної групи пацієнтів з критичним аортальним стенозом</t>
  </si>
  <si>
    <r>
      <rPr>
        <b/>
        <sz val="9"/>
        <rFont val="Times New Roman"/>
        <family val="1"/>
        <charset val="204"/>
      </rPr>
      <t xml:space="preserve">Показник продукту: </t>
    </r>
    <r>
      <rPr>
        <sz val="9"/>
        <rFont val="Times New Roman"/>
        <family val="1"/>
        <charset val="204"/>
      </rPr>
      <t>кількість  паціентів; кількість придбаних витратних матеріалів</t>
    </r>
  </si>
  <si>
    <r>
      <rPr>
        <b/>
        <sz val="9"/>
        <rFont val="Times New Roman"/>
        <family val="1"/>
        <charset val="204"/>
      </rPr>
      <t xml:space="preserve">Показник якості: </t>
    </r>
    <r>
      <rPr>
        <sz val="9"/>
        <rFont val="Times New Roman"/>
        <family val="1"/>
        <charset val="204"/>
      </rPr>
      <t>відсоток виконання програми</t>
    </r>
  </si>
  <si>
    <t>1.3.3.</t>
  </si>
  <si>
    <t>Надання невідкладної хірургічної допомоги ургентним пацієнтам з аритмією та порушенням провідності серця</t>
  </si>
  <si>
    <t>Придбання дороговартісних виробів медичного призначення для лікування загрозливих аритмій з високим ризиком раптової смерті</t>
  </si>
  <si>
    <r>
      <rPr>
        <b/>
        <sz val="9"/>
        <rFont val="Times New Roman"/>
        <family val="1"/>
        <charset val="204"/>
      </rPr>
      <t>Показник затрат:</t>
    </r>
    <r>
      <rPr>
        <sz val="9"/>
        <rFont val="Times New Roman"/>
        <family val="1"/>
        <charset val="204"/>
      </rPr>
      <t xml:space="preserve"> витрати на закупівлю витратних матеріалів</t>
    </r>
  </si>
  <si>
    <t xml:space="preserve"> Забезпечення максимального обсягу хірургічного лікування пацієнтів надасть можливість проводити хірургічне лікування аритмій на сучасному рівні, що сприятиме зменшенню летальності, кількості тромбоішемічних інсультів та інвалідизації населення</t>
  </si>
  <si>
    <t>2.Здійснення закупівлі  необхідної кількості тест систем-реактивів для визначення рівнів  IgA, M, G з метою моніторингу терапії та лікарського засобу нормального людського імуноглобуліну для внутрішньовенного введення для лікування хворих на ПІД (зокрема ЗВІД)</t>
  </si>
  <si>
    <t xml:space="preserve">
Забезпечення кришталиками ока та розхідними матеріалами пацієнтів з катарактою.
Забезпечення медпрепаратами (анти-ФРЕС) для інтравітреальних ін’єкцій</t>
  </si>
  <si>
    <r>
      <t xml:space="preserve">Показник затрат: сума коштів на </t>
    </r>
    <r>
      <rPr>
        <sz val="9"/>
        <rFont val="Times New Roman"/>
        <family val="1"/>
        <charset val="204"/>
      </rPr>
      <t>закупівлю кришталиків ока та медичних препаратів (анти-ФРЕС) для інтравітреальних ін’єкцій, розхідних матеріалів</t>
    </r>
  </si>
  <si>
    <r>
      <t xml:space="preserve">Показник продукту: кількість пацієнтів та </t>
    </r>
    <r>
      <rPr>
        <sz val="9"/>
        <rFont val="Times New Roman"/>
        <family val="1"/>
        <charset val="204"/>
      </rPr>
      <t>закупівлених кришталиків ока та медичних препаратів (анти-ФРЕС) для інтравітреальних ін’єкцій, розхідних матеріалів</t>
    </r>
  </si>
  <si>
    <r>
      <t xml:space="preserve">Показник ефективності: </t>
    </r>
    <r>
      <rPr>
        <sz val="9"/>
        <rFont val="Times New Roman"/>
        <family val="1"/>
        <charset val="204"/>
      </rPr>
      <t>витрати на 1 пацієнта та одиницю придбаних товарів</t>
    </r>
  </si>
  <si>
    <r>
      <t xml:space="preserve">Показник якості: </t>
    </r>
    <r>
      <rPr>
        <sz val="9"/>
        <rFont val="Times New Roman"/>
        <family val="1"/>
        <charset val="204"/>
      </rPr>
      <t>відсоток виконання заходу</t>
    </r>
  </si>
  <si>
    <t>1.5.2.</t>
  </si>
  <si>
    <t>Покращення надання допомоги хворим при реконструктивно-відновлюючих операціях на орбіті</t>
  </si>
  <si>
    <t>Забезпечення пацієнтів орбітальними імплантантами та очними протезами для пластики та реконструкції орбіти</t>
  </si>
  <si>
    <r>
      <t xml:space="preserve">Показник затрат: </t>
    </r>
    <r>
      <rPr>
        <sz val="9"/>
        <rFont val="Times New Roman"/>
        <family val="1"/>
        <charset val="204"/>
      </rPr>
      <t>сума коштів на закупівлю орбітальних імплантантів та очних протезів для пластики та реконструкції орбіти</t>
    </r>
  </si>
  <si>
    <t>Забезпечення сучасного підходу до оперативного втручання і лікування пацієнтів, що потребують енуклеації чи евісцерації з формуванням опорно-рухової кукси з імплантацією орбітальних імплантантів і протезування очного яблука та забезпечення соціально-адаптованого  способу життя для даних пацієнтів</t>
  </si>
  <si>
    <r>
      <t xml:space="preserve">Показник продукту: </t>
    </r>
    <r>
      <rPr>
        <sz val="9"/>
        <rFont val="Times New Roman"/>
        <family val="1"/>
        <charset val="204"/>
      </rPr>
      <t>кількість пацієнтів та закупівлених орбітальних імплантантів та очних протезів для пластики та реконструкції орбіти</t>
    </r>
  </si>
  <si>
    <t>1.6. Покращення медичної допомоги ревматологічним хворим на важкі форми артриту, хворим з системними захворюваннями сполучної тканини та з системними васкулітами</t>
  </si>
  <si>
    <t>Забезпечення імунобіологічною і таргетною терапією хворих з важкими формами артриту, у хворих з системними захворюваннями сполучної тканини(в тому числі спондилоартриту, ревматоїдного артриту, хворобі Шегрена, системної склеродермії), ювенільного ревматоїдного артриту 18+(дорослих),у хворих з системними васкулітами</t>
  </si>
  <si>
    <t>Забезпечити придбання імунобіологічних препаратів інгібітора-інтерлейкіну-6-тоцилізумаб (Актемра), інгібітора-інтерлейкіну-17-секукінумаб (Скафо), інгібітор фактора некрозу пухлин-етанрецепт (Енбрел), адалімумаб (Хуміра, Хайрімоз), голімумаб (Сімпоні), інфліксимаб (Ремикейд), інгібітор CD 20- ритуксимаб (Мабтера, Реддитукс), інгібітор тирозинкінази-нінтеданіб (Офев), інгібітор янус кінази-тофацитиніб (Ксельянс), для лікування хворих на важкі форми артриту, у хворих з системними захворюваннями сполучної тканини, з системними васкулітами</t>
  </si>
  <si>
    <r>
      <t xml:space="preserve">Показник затрат: </t>
    </r>
    <r>
      <rPr>
        <sz val="9"/>
        <rFont val="Times New Roman"/>
        <family val="1"/>
        <charset val="204"/>
      </rPr>
      <t>витрати на закупівлю необхідних препаратів для забезпечення лікування хворих на важкі форми артриту, хворих з системними захворюваннями сполучної тканини, з системними васкулітами</t>
    </r>
  </si>
  <si>
    <r>
      <t xml:space="preserve">Показник продукту: </t>
    </r>
    <r>
      <rPr>
        <sz val="9"/>
        <rFont val="Times New Roman"/>
        <family val="1"/>
        <charset val="204"/>
      </rPr>
      <t>кількість пацієнтів; кількість придбаних препаратів</t>
    </r>
  </si>
  <si>
    <r>
      <t>Показник затрат:</t>
    </r>
    <r>
      <rPr>
        <sz val="9"/>
        <rFont val="Times New Roman"/>
        <family val="1"/>
        <charset val="204"/>
      </rPr>
      <t xml:space="preserve"> витрати на закупівлю калоприймачів та засобів догляду за стомою</t>
    </r>
  </si>
  <si>
    <r>
      <t>Показник продукту:</t>
    </r>
    <r>
      <rPr>
        <sz val="9"/>
        <rFont val="Times New Roman"/>
        <family val="1"/>
        <charset val="204"/>
      </rPr>
      <t xml:space="preserve"> кількість пацієнтів та пидбаних товарів для забезпечення пацієнтів відповідною медичною допомогою</t>
    </r>
  </si>
  <si>
    <r>
      <t xml:space="preserve">Показник затрат: витрати на </t>
    </r>
    <r>
      <rPr>
        <sz val="9"/>
        <rFont val="Times New Roman"/>
        <family val="1"/>
        <charset val="204"/>
      </rPr>
      <t>закупівлю медикаментів</t>
    </r>
  </si>
  <si>
    <r>
      <t>Показник продукту:</t>
    </r>
    <r>
      <rPr>
        <sz val="9"/>
        <rFont val="Times New Roman"/>
        <family val="1"/>
        <charset val="204"/>
      </rPr>
      <t xml:space="preserve"> кількість пацієнтів та придбаних медикаментів</t>
    </r>
  </si>
  <si>
    <r>
      <t xml:space="preserve">Показник ефективності: </t>
    </r>
    <r>
      <rPr>
        <sz val="9"/>
        <rFont val="Times New Roman"/>
        <family val="1"/>
        <charset val="204"/>
      </rPr>
      <t>звитрати на 1 пацієнта</t>
    </r>
  </si>
  <si>
    <r>
      <t>Показник якості:</t>
    </r>
    <r>
      <rPr>
        <sz val="9"/>
        <rFont val="Times New Roman"/>
        <family val="1"/>
        <charset val="204"/>
      </rPr>
      <t xml:space="preserve"> відсоток виконання завдання програми</t>
    </r>
  </si>
  <si>
    <t>1.11.2.</t>
  </si>
  <si>
    <t>Покращення медичної допомоги хворим на аутоімунні нервово-м'язові хвороби (зокрема синдром Гієна-Борре, міастепію, хронічну запальну демієлінізуючу нейропатію, синдром мультифокальної моторної нейропатії)</t>
  </si>
  <si>
    <t>Забезпечення хворих аутоімунним-м'язевими захворюваннями необхідною кількістю лікарського засобу нормального людського імуноглобуліну. Покращення якості та тривалості життя хворих з аутоімунними нервово-м'язовими хворобами</t>
  </si>
  <si>
    <t>Забезпечення відповідного лікування хворих у повному обсязі, відповідно до протоколів та стандартів, затверджених нормативними документами МОЗ України. Зменшення рівня інвалідності хворих та підвищення працездатності. Поліпшення лікування хворих з травмами і захворюванням суглобів, а також із захворюваннями й травмами хребта, без порушення функції спинного мозку, підвищення якості та ефективності надання медико-санітарної допомоги при ураженнях опорно-рухового апарату</t>
  </si>
  <si>
    <r>
      <t xml:space="preserve">Показник продукту: </t>
    </r>
    <r>
      <rPr>
        <sz val="9"/>
        <rFont val="Times New Roman"/>
        <family val="1"/>
        <charset val="204"/>
      </rPr>
      <t>кількість пацієнтів; кількість придбаних імплантантів, медикаментів, виробів медичного призначення, обладнання</t>
    </r>
  </si>
  <si>
    <r>
      <t xml:space="preserve">Показник ефективності:
</t>
    </r>
    <r>
      <rPr>
        <sz val="9"/>
        <rFont val="Times New Roman"/>
        <family val="1"/>
        <charset val="204"/>
      </rPr>
      <t>середній розмір витрат програми на лікування одного хворого</t>
    </r>
  </si>
  <si>
    <r>
      <t>Показник якості:</t>
    </r>
    <r>
      <rPr>
        <sz val="9"/>
        <rFont val="Times New Roman"/>
        <family val="1"/>
        <charset val="204"/>
      </rPr>
      <t xml:space="preserve"> 
відсоток виконання завдання програми</t>
    </r>
  </si>
  <si>
    <t>ДУ "Львівський ОЦКПХ МОЗ"</t>
  </si>
  <si>
    <r>
      <rPr>
        <b/>
        <sz val="9"/>
        <rFont val="Times New Roman"/>
        <family val="1"/>
        <charset val="204"/>
      </rPr>
      <t xml:space="preserve">Показник продукту: </t>
    </r>
    <r>
      <rPr>
        <sz val="9"/>
        <rFont val="Times New Roman"/>
        <family val="1"/>
        <charset val="204"/>
      </rPr>
      <t xml:space="preserve">
- кількість закуплених виробів медичного призначення, лабораторних реактивів та медикаментів ;
- кількість забезпечених донорів діагностикою крові</t>
    </r>
  </si>
  <si>
    <t>Забезпечення дорослих людей області, хворих на муковісцидоз, життєво необхідними медичними препаратами:</t>
  </si>
  <si>
    <t>Забезпечення надання соціальних послуг та послуг з контрольованого лікування:</t>
  </si>
  <si>
    <t xml:space="preserve"> - надання послуг з отримання проти-туберкульозних препаратів та передача їх клієнту під безпосереднім контролем прийому на місці перебування хворого;</t>
  </si>
  <si>
    <t>1.23. Комунікації та соціальна мобілізація в інтересах здоров’я населення</t>
  </si>
  <si>
    <t>Формування комунікаційної складової та інформаційної політики громадського здоров’я  у напрямку профілактики захворювань, узалежнень, промоції здорового способу життя, вакцинації, безпеки дорожнього руху та ін.</t>
  </si>
  <si>
    <r>
      <t>Показник продукту:</t>
    </r>
    <r>
      <rPr>
        <sz val="9"/>
        <rFont val="Times New Roman"/>
        <family val="1"/>
        <charset val="204"/>
      </rPr>
      <t xml:space="preserve"> кількість проведених PR-акцій, опублікованих / виготовлених матеріалів, видань друкованої продукції, проведених тренінгів/ семінарів/ круглих столів та ін., придбаного інформаційно-програмного забезпечення</t>
    </r>
  </si>
  <si>
    <r>
      <t xml:space="preserve">Показник ефективності: </t>
    </r>
    <r>
      <rPr>
        <sz val="9"/>
        <rFont val="Times New Roman"/>
        <family val="1"/>
        <charset val="204"/>
      </rPr>
      <t>підвищення фахового рівня працівників  з питань громадського здоров’я; покращення зовнішньої комунікації між медичними закладами та загальним населенням та внутрішньої комунікації між працівниками медичної галузі.</t>
    </r>
  </si>
  <si>
    <r>
      <t xml:space="preserve">Показник якості: </t>
    </r>
    <r>
      <rPr>
        <sz val="9"/>
        <rFont val="Times New Roman"/>
        <family val="1"/>
        <charset val="204"/>
      </rPr>
      <t>відсоток виконання запланованих заходів</t>
    </r>
  </si>
  <si>
    <t>1.23.2</t>
  </si>
  <si>
    <t>1.25. Медико-соціальна допомога пацієнтам з психічними розладами</t>
  </si>
  <si>
    <t>1.25.1</t>
  </si>
  <si>
    <t>Надання медико-соціальної допомоги пацієнтам з психічними розладами</t>
  </si>
  <si>
    <t>Надання медико-соціальної допомоги пацієнтам з психічними розладами, які згідно висновку комісії  МСЕК  не можуть перебувати в психоневрологічних інтернатах, але потребують постійного стаціонарного лікування</t>
  </si>
  <si>
    <r>
      <t xml:space="preserve">Показник затрат: </t>
    </r>
    <r>
      <rPr>
        <sz val="9"/>
        <rFont val="Times New Roman"/>
        <family val="1"/>
        <charset val="204"/>
      </rPr>
      <t>витрати на забезпечення надання медико-соціальної допомоги</t>
    </r>
  </si>
  <si>
    <t>Забезпечення надання медико-соціальної допомоги пацієнтам з психічними розладами</t>
  </si>
  <si>
    <r>
      <t xml:space="preserve">Показник продукту: </t>
    </r>
    <r>
      <rPr>
        <sz val="9"/>
        <rFont val="Times New Roman"/>
        <family val="1"/>
        <charset val="204"/>
      </rPr>
      <t>кількість пацієнтів</t>
    </r>
  </si>
  <si>
    <r>
      <t xml:space="preserve">Показник ефективності: </t>
    </r>
    <r>
      <rPr>
        <sz val="9"/>
        <rFont val="Times New Roman"/>
        <family val="1"/>
        <charset val="204"/>
      </rPr>
      <t>середні витрати на одного пацієнта</t>
    </r>
  </si>
  <si>
    <r>
      <rPr>
        <b/>
        <sz val="9"/>
        <rFont val="Times New Roman"/>
        <family val="1"/>
        <charset val="204"/>
      </rPr>
      <t>Показник якості:</t>
    </r>
    <r>
      <rPr>
        <sz val="9"/>
        <rFont val="Times New Roman"/>
        <family val="1"/>
        <charset val="204"/>
      </rPr>
      <t xml:space="preserve"> відсоток виконання програми</t>
    </r>
  </si>
  <si>
    <t>Впровадження комплексу заходів з охорони території, будівель, споруд та приміщень медичних закладів, збереження наявних у них матеріальних цінностей</t>
  </si>
  <si>
    <t>Забезпечення збереження наявних матеріальних цінностей</t>
  </si>
  <si>
    <t xml:space="preserve">Заходи із забезпечення медичного огляду та обстеження громадян для прийняття на військову службу за контрактом, службу у військовому резерві Збройних Сил України, військовозобов’язаних та кандидатів на навчання у вищих військово-навчальних закладах Міністерства оборони України, проведення медичного огляду військовослужбовцям сил безпеки та оборони України  </t>
  </si>
  <si>
    <t xml:space="preserve">Виділення фінансового ресурсу для підтримки закладів охорони здоров'я, які забезпечують проведення  заходів із забезпечення медичного огляду та обстеження громадян для прийняття на військову службу за контрактом, службу у військовому резерві Збройних Сил України, військовозобов’язаних та кандидатів на навчання у вищих військово-навчальних закладах Міністерства оборони України, проведення медичного огляду військовослужбовцям сил безпеки та оборони України   </t>
  </si>
  <si>
    <t xml:space="preserve">Обсяг фінансового ресурсу виділеного для підтримки закладів охорони здоров'я,  які забезпечують проведення  заходів із забезпечення медичного огляду та обстеження громадян для прийняття на військову службу за контрактом, службу у військовому резерві Збройних Сил України, військовозобов’язаних та кандидатів на навчання у вищих військово-навчальних закладах Міністерства оборони України, проведення медичного огляду військовослужбовцям сил безпеки та оборони України  </t>
  </si>
  <si>
    <t>Надання спеціалізованої стоматологічної допомоги пільговим категоріям населення</t>
  </si>
  <si>
    <t>Виділення фінансового ресурсу для відшкодування закладам охорони здоров'я витрат на надання спеціалізованої стоматологічної допомоги пільговим категоріям населення</t>
  </si>
  <si>
    <t>Обсяг фінансового ресурсу для відшкодування закладам охорони здоров'я витрат на надання спеціалізованої стоматологічної допомоги пільговим категоріям населення</t>
  </si>
  <si>
    <t>Забезпечення надання спеціалізованої стоматологічної допомоги пільговим категоріям населення</t>
  </si>
  <si>
    <t>XІ.  Заходи зі стимулювання розвитку медицини Львівщини</t>
  </si>
  <si>
    <t>Надання невідкладної хірургічної допомоги найважчим пацієнтам з критичним аортальним стенозом</t>
  </si>
  <si>
    <t>1.18. Покращення надання медичної допомоги дорослим хворим на муковісцидоз та синдром Швахмана-Даймонда</t>
  </si>
  <si>
    <t>1.18.2.</t>
  </si>
  <si>
    <t>Забезпечення дорослих людей області, хворих на синдром Швахмана-Даймонда, життєво необхідними медичними препаратами:</t>
  </si>
  <si>
    <t xml:space="preserve">Забезпечення дорослих хворих на синдром Швахмана-Даймонда життєво необхідними медичними препаратами </t>
  </si>
  <si>
    <r>
      <t xml:space="preserve">Показник ефективності: </t>
    </r>
    <r>
      <rPr>
        <sz val="9"/>
        <rFont val="Times New Roman"/>
        <family val="1"/>
        <charset val="204"/>
      </rPr>
      <t>середній показник вартості забезпеченості життєво необхідними медичними препаратами  в розрахунку на 1 хворого</t>
    </r>
  </si>
  <si>
    <r>
      <t xml:space="preserve">Показник якості: </t>
    </r>
    <r>
      <rPr>
        <sz val="9"/>
        <rFont val="Times New Roman"/>
        <family val="1"/>
        <charset val="204"/>
      </rPr>
      <t>середній показник забезпеченості дорослих пацієнтів, хворих на синдром Швахмана-Даймонда</t>
    </r>
  </si>
  <si>
    <r>
      <t xml:space="preserve">Показник якості: </t>
    </r>
    <r>
      <rPr>
        <sz val="9"/>
        <rFont val="Times New Roman"/>
        <family val="1"/>
        <charset val="204"/>
      </rPr>
      <t xml:space="preserve"> середній показник забезпеченості дорослих пацієнтів, хворих на муковісцидоз</t>
    </r>
  </si>
  <si>
    <t>КНП "1-а міська поліклініка м. Львова"</t>
  </si>
  <si>
    <t>Здовження тривалості життя дорослих хворих на синдром Швахмана-Даймонда.</t>
  </si>
  <si>
    <t>Заходи з проведення вакцинації проти вірусного гепатиту В пацієнтів, що належать до груп високого ризику інфікування</t>
  </si>
  <si>
    <t>Виділення коштів для придбання вакцин проти вірусного гепатиту В для пацієнтів, що проходять гемодіаліз</t>
  </si>
  <si>
    <r>
      <rPr>
        <b/>
        <sz val="9"/>
        <rFont val="Times New Roman"/>
        <family val="1"/>
        <charset val="204"/>
      </rPr>
      <t>Показник затрат:</t>
    </r>
    <r>
      <rPr>
        <sz val="9"/>
        <rFont val="Times New Roman"/>
        <family val="1"/>
        <charset val="204"/>
      </rPr>
      <t xml:space="preserve"> обсяг коштів на придбання вакцини</t>
    </r>
  </si>
  <si>
    <t>КНП ЛОР "ЛОКЛ"</t>
  </si>
  <si>
    <t>Попередження інфікування вірусним гепатитом В осіб, що належать до груп високого ризику інфікування</t>
  </si>
  <si>
    <r>
      <rPr>
        <b/>
        <sz val="9"/>
        <rFont val="Times New Roman"/>
        <family val="1"/>
        <charset val="204"/>
      </rPr>
      <t xml:space="preserve">Показник продукту: </t>
    </r>
    <r>
      <rPr>
        <sz val="9"/>
        <rFont val="Times New Roman"/>
        <family val="1"/>
        <charset val="204"/>
      </rPr>
      <t>Кількість придбаних вакцин, кількість осіб, що підлягають вакцинації</t>
    </r>
  </si>
  <si>
    <r>
      <t>Показник ефективності:</t>
    </r>
    <r>
      <rPr>
        <sz val="9"/>
        <rFont val="Times New Roman"/>
        <family val="1"/>
        <charset val="204"/>
      </rPr>
      <t xml:space="preserve"> середні витрати на  придбання однієї вакцини</t>
    </r>
  </si>
  <si>
    <r>
      <rPr>
        <b/>
        <sz val="9"/>
        <rFont val="Times New Roman"/>
        <family val="1"/>
        <charset val="204"/>
      </rPr>
      <t>Показник якості:</t>
    </r>
    <r>
      <rPr>
        <sz val="9"/>
        <rFont val="Times New Roman"/>
        <family val="1"/>
        <charset val="204"/>
      </rPr>
      <t xml:space="preserve"> відсоток провакцинованих пацієнтів</t>
    </r>
  </si>
  <si>
    <t>10.5.</t>
  </si>
  <si>
    <t xml:space="preserve">
Покращення надання допомоги хворим з катарактою.
Покращення надання допомоги хворим з вітреоретинальною патологією</t>
  </si>
  <si>
    <r>
      <t xml:space="preserve">Показник затрат: </t>
    </r>
    <r>
      <rPr>
        <sz val="9"/>
        <rFont val="Times New Roman"/>
        <family val="1"/>
        <charset val="204"/>
      </rPr>
      <t>обсяг коштів, виділених на оплату виконання робіт/наданя послуг</t>
    </r>
  </si>
  <si>
    <r>
      <t>Показник продукту</t>
    </r>
    <r>
      <rPr>
        <sz val="9"/>
        <rFont val="Times New Roman"/>
        <family val="1"/>
        <charset val="204"/>
      </rPr>
      <t>: кількість послуг; кількість слухачів; кількість виготовлених друкованих, фото та відео методичних матеріалів</t>
    </r>
  </si>
  <si>
    <r>
      <rPr>
        <b/>
        <sz val="9"/>
        <rFont val="Times New Roman"/>
        <family val="1"/>
        <charset val="204"/>
      </rPr>
      <t xml:space="preserve">Показник ефективності: </t>
    </r>
    <r>
      <rPr>
        <sz val="9"/>
        <rFont val="Times New Roman"/>
        <family val="1"/>
        <charset val="204"/>
      </rPr>
      <t xml:space="preserve">
- середні витрати на одного слухача; 
- середні витрати на виготовлення друкованих, фото та відео методичних матеріалів;
- середні видатки на проведення одного заходу</t>
    </r>
  </si>
  <si>
    <r>
      <t>Показник якості:</t>
    </r>
    <r>
      <rPr>
        <sz val="9"/>
        <rFont val="Times New Roman"/>
        <family val="1"/>
        <charset val="204"/>
      </rPr>
      <t xml:space="preserve"> відсоток виконання заходів</t>
    </r>
  </si>
  <si>
    <t>1.14. Діагностика, лікування та реабілітація громадян, які постраждали внаслідок (під час) Революції Гідності, збройної агресії з боку російської федерації, військовослужбовців Збройних Сил України, інших законних військових формувань, у тому числі їх дітей, хворих на онкологічні та онкогематологічні захворювання</t>
  </si>
  <si>
    <t xml:space="preserve">
Надання спеціалізованої медичної допомоги особам, які постраждали внаслідок подій (під час) Революції Гідності, збройної агресії з боку російської федерації, військовослужбовцям Збройних Сил України, інших законних військових формувань, що потребуватимуть тривалого, дороговартісного лікування та заходів реабілітації</t>
  </si>
  <si>
    <t xml:space="preserve">
Забезпечення відповідного лікування хворих у повному обсязі, відповідно до протоколів та стандартів, затверджених нормативними документами МОЗ України.
Попередження у хворих ускладнення захворювань та зменшення рівня їх інвалідності.</t>
  </si>
  <si>
    <t>Лабораторна діагностика 
хворих з гепатитом В і С у 
державних, комунальних та 
інших закладах</t>
  </si>
  <si>
    <t>Забезпечення лікування програмним гемодіалізом пацієнтів із термінальною нирковою недостатністю розхідними матеріалами для проведення процедур гемодіалізу
Забезпечення проведення процедур перитонеального діалізу</t>
  </si>
  <si>
    <t>КНП ЛОР "Клінічний центр дитячої медицини"</t>
  </si>
  <si>
    <t>11.2.</t>
  </si>
  <si>
    <t>Субвенція місцевим бюджетам для забезпечення розвитку медицини в територіальних громадах Львівської області з метою покращення лікувального процесу установами, що розміщені на території Львівської області</t>
  </si>
  <si>
    <r>
      <rPr>
        <b/>
        <sz val="9"/>
        <rFont val="Times New Roman"/>
        <family val="1"/>
        <charset val="204"/>
      </rPr>
      <t xml:space="preserve">Показник продукту: </t>
    </r>
    <r>
      <rPr>
        <sz val="9"/>
        <rFont val="Times New Roman"/>
        <family val="1"/>
        <charset val="204"/>
      </rPr>
      <t>Кількість придбаного обладнання</t>
    </r>
  </si>
  <si>
    <r>
      <t>Показник ефективності:</t>
    </r>
    <r>
      <rPr>
        <sz val="9"/>
        <rFont val="Times New Roman"/>
        <family val="1"/>
        <charset val="204"/>
      </rPr>
      <t xml:space="preserve"> середні витрати на  придбання одиниці обладнання</t>
    </r>
  </si>
  <si>
    <r>
      <rPr>
        <b/>
        <sz val="9"/>
        <rFont val="Times New Roman"/>
        <family val="1"/>
        <charset val="204"/>
      </rPr>
      <t>Показник якості:</t>
    </r>
    <r>
      <rPr>
        <sz val="9"/>
        <rFont val="Times New Roman"/>
        <family val="1"/>
        <charset val="204"/>
      </rPr>
      <t xml:space="preserve"> відсоток введення в експлуатацію обладнання</t>
    </r>
  </si>
  <si>
    <t>Забезпечення розвитку медицини в територіальних громадах Львівської області з метою покращення лікувального процесу установами, що розміщені на території Львівської області</t>
  </si>
  <si>
    <t>КНП ЛОР «Клінічний центр дитячої медицини»</t>
  </si>
  <si>
    <t>6.3.</t>
  </si>
  <si>
    <t>Забезпечення системи екстреної медичної допомоги радіозв'язком, включно з придбанням технічних засобів</t>
  </si>
  <si>
    <t>Закупівля робіт з монтажу та запуску системи радіозв'язку служби екстреної медичної допомоги області, в тому числі придбання ліцензій користувачів</t>
  </si>
  <si>
    <t>Закупівля технічних засобів для забезпечення функціонування системи радіозв'язку служби екстреної медичної допомоги оболасті</t>
  </si>
  <si>
    <r>
      <rPr>
        <b/>
        <sz val="9"/>
        <rFont val="Times New Roman"/>
        <family val="1"/>
        <charset val="204"/>
      </rPr>
      <t xml:space="preserve">Показник продукту: </t>
    </r>
    <r>
      <rPr>
        <sz val="9"/>
        <rFont val="Times New Roman"/>
        <family val="1"/>
        <charset val="204"/>
      </rPr>
      <t>Кількість технічних засобів, придбаних та встановлених у системі радіозв'язку служби екстреної медичної допомоги області</t>
    </r>
  </si>
  <si>
    <r>
      <rPr>
        <b/>
        <sz val="9"/>
        <rFont val="Times New Roman"/>
        <family val="1"/>
        <charset val="204"/>
      </rPr>
      <t>Показник якості:</t>
    </r>
    <r>
      <rPr>
        <sz val="9"/>
        <rFont val="Times New Roman"/>
        <family val="1"/>
        <charset val="204"/>
      </rPr>
      <t xml:space="preserve"> % забезпечення системою радіозв'язку служби екстерної медичної допомоги області </t>
    </r>
  </si>
  <si>
    <r>
      <t xml:space="preserve">Показник затрат:
</t>
    </r>
    <r>
      <rPr>
        <sz val="9"/>
        <rFont val="Times New Roman"/>
        <family val="1"/>
        <charset val="204"/>
      </rPr>
      <t xml:space="preserve"> - кількість закладів охорони здоров’я, у яких буде надаватися медична допомога;
- витрати на придбання медикаментів, виробів медичного призначення та продуктів харчування
</t>
    </r>
  </si>
  <si>
    <r>
      <rPr>
        <b/>
        <sz val="9"/>
        <rFont val="Times New Roman"/>
        <family val="1"/>
        <charset val="204"/>
      </rPr>
      <t>Показник продукту:</t>
    </r>
    <r>
      <rPr>
        <sz val="9"/>
        <rFont val="Times New Roman"/>
        <family val="1"/>
        <charset val="204"/>
      </rPr>
      <t xml:space="preserve">
- число осіб, яким буде надано медичну допомогу
-витрати на придбання медикаментів, виробів медичного призначення та продуктів харчування</t>
    </r>
  </si>
  <si>
    <r>
      <rPr>
        <b/>
        <sz val="9"/>
        <rFont val="Times New Roman"/>
        <family val="1"/>
        <charset val="204"/>
      </rPr>
      <t xml:space="preserve">Показник якості: </t>
    </r>
    <r>
      <rPr>
        <sz val="9"/>
        <rFont val="Times New Roman"/>
        <family val="1"/>
        <charset val="204"/>
      </rPr>
      <t xml:space="preserve">
 - % охоплення хворих медичною допомогою
- % виконання заходу програми</t>
    </r>
  </si>
  <si>
    <r>
      <t xml:space="preserve">Показник якості: </t>
    </r>
    <r>
      <rPr>
        <sz val="9"/>
        <rFont val="Times New Roman"/>
        <family val="1"/>
        <charset val="204"/>
      </rPr>
      <t>відсоток виконання заходу програми</t>
    </r>
  </si>
  <si>
    <t>Цільове забезпечення медикаментами, засобами медичного призначення та додатковим (посиленим) харчуванням під час надання спеціалізованої медичної допомоги особам у закладах охорони здоров'я Львівської області за напрямами:
- травматологія, лікування і відновлювальна ортопедія та реабілітація спинальних хворих, протезування, інше (згідно з профілем та відповідно до встановлених діагнозів)
- хірургія, щелепно-лицева хірургія, офтальмологія (протезування ока), оториноларингологія, інше (згідно з профілем та відповідно до встановлених діагнозів)</t>
  </si>
  <si>
    <r>
      <t>Показник затрат</t>
    </r>
    <r>
      <rPr>
        <sz val="9"/>
        <rFont val="Times New Roman"/>
        <family val="1"/>
        <charset val="204"/>
      </rPr>
      <t>: фінансовий ресурс для забезпечення системи екстреної медичної допомоги радіозв'язком, включно з придбанням технічних засобів</t>
    </r>
  </si>
  <si>
    <r>
      <rPr>
        <b/>
        <sz val="9"/>
        <rFont val="Times New Roman"/>
        <family val="1"/>
        <charset val="204"/>
      </rPr>
      <t>Показник ефективності:</t>
    </r>
    <r>
      <rPr>
        <sz val="9"/>
        <rFont val="Times New Roman"/>
        <family val="1"/>
        <charset val="204"/>
      </rPr>
      <t xml:space="preserve"> Середня вартість 1-ого технічного засобу</t>
    </r>
  </si>
  <si>
    <t>10.6.</t>
  </si>
  <si>
    <t>Виконання інвестиційних проектів за рахунок інших субвенцій з державного бюджету</t>
  </si>
  <si>
    <t>Реконструкція приміщень підвального поверху корпусу А-3 Львівського обласного клінічного перинатального центру з влаштуванням приміщень подвійного призначення для тимчасового захисту людей від небезпеки та засобів ураження за рахунок коштів субвенції з державного бюджету місцевим бюджетам на здійснення підтримки окремих закладів та заходів у системі охорони здоров’я</t>
  </si>
  <si>
    <r>
      <rPr>
        <b/>
        <sz val="9"/>
        <rFont val="Times New Roman"/>
        <family val="1"/>
        <charset val="204"/>
      </rPr>
      <t>Показник затрат:</t>
    </r>
    <r>
      <rPr>
        <sz val="9"/>
        <rFont val="Times New Roman"/>
        <family val="1"/>
        <charset val="204"/>
      </rPr>
      <t xml:space="preserve"> обсяг коштів на виконання проекту</t>
    </r>
  </si>
  <si>
    <r>
      <rPr>
        <b/>
        <sz val="9"/>
        <rFont val="Times New Roman"/>
        <family val="1"/>
        <charset val="204"/>
      </rPr>
      <t xml:space="preserve">Показник продукту: </t>
    </r>
    <r>
      <rPr>
        <sz val="9"/>
        <rFont val="Times New Roman"/>
        <family val="1"/>
        <charset val="204"/>
      </rPr>
      <t>Кількість придбаного обладнання; площа будівлі, що підлягає ремонту, будівництву, реконструкції</t>
    </r>
  </si>
  <si>
    <r>
      <t>Показник ефективності:</t>
    </r>
    <r>
      <rPr>
        <sz val="9"/>
        <rFont val="Times New Roman"/>
        <family val="1"/>
        <charset val="204"/>
      </rPr>
      <t xml:space="preserve"> середні витрати на  придбання одиниці обладнання; середні витрати на проведення ремонту/ реконструкції/ будівництва 1 м кв</t>
    </r>
  </si>
  <si>
    <t>Забезпечення безпеки пацієнтів під час отримання медичної допомоги у закладі</t>
  </si>
  <si>
    <t>ІІ. Забезпечення надання медичної допомоги важкохворим дітям, зокрема дітям з інвалідністю, дітям з важкими інтоксикаціями та дітям, хворим на орфанні захворювання</t>
  </si>
  <si>
    <t>Забезпечення медикаментами, витратними матеріалами, продуктами лікувального харчування важкохворих дітей з інвалідністю та медична допомога дітям з невиліковними хворобами (важкі ураження центральної нервової системи різної етіології, важкі генетичні захворювання, онкологічні та онкогематологічними захворюваннями ін.), що перебувають під наглядом мобільного хоспісу для дітей. Придбання медичного обладнання для мобільного хоспісу</t>
  </si>
  <si>
    <r>
      <t>Показник затрат:</t>
    </r>
    <r>
      <rPr>
        <sz val="9"/>
        <rFont val="Times New Roman"/>
        <family val="1"/>
        <charset val="204"/>
      </rPr>
      <t xml:space="preserve"> витрати на закупівлю імунобіологічного лікарського засобу, реагентів та виробів медичного призначення для лікування дітей з рефрактерними формами ЮРА і хворобою Крона та цитостатичних лікарських засобів для лікування дітей з системним червоним вовчаком, ювеніальним дерматоміозитом, хронічним аутоімунним гепатитом</t>
    </r>
  </si>
  <si>
    <r>
      <rPr>
        <b/>
        <sz val="9"/>
        <rFont val="Times New Roman"/>
        <family val="1"/>
        <charset val="204"/>
      </rPr>
      <t xml:space="preserve">Показник продукту: </t>
    </r>
    <r>
      <rPr>
        <sz val="9"/>
        <rFont val="Times New Roman"/>
        <family val="1"/>
        <charset val="204"/>
      </rPr>
      <t xml:space="preserve">кількість закуплених лікарських засобів, реагентів та виробів медичного призначення для забезпечення дітей, хворих на важкі хронічні аутоімунні хвороби  життєвонеобхідними препаратами безперервно, до досягнення ремісії; кількість дітей, хворих на важкі хронічні аутоімунні хвороби </t>
    </r>
  </si>
  <si>
    <t>Придбання медичних препаратів поліхіміотерапії, реагентів та виробів медичного призначення, а також терапії супроводу</t>
  </si>
  <si>
    <r>
      <rPr>
        <b/>
        <sz val="9"/>
        <rFont val="Times New Roman"/>
        <family val="1"/>
        <charset val="204"/>
      </rPr>
      <t>Показник затрат:</t>
    </r>
    <r>
      <rPr>
        <sz val="9"/>
        <rFont val="Times New Roman"/>
        <family val="1"/>
        <charset val="204"/>
      </rPr>
      <t xml:space="preserve"> Витрати на закупівлю хіміопрепаратів, реагентів та виробів медичного призначення, засобів та засобів супроводу для медикаментозного лікування онкологічних хворих дітей</t>
    </r>
  </si>
  <si>
    <r>
      <rPr>
        <b/>
        <sz val="9"/>
        <rFont val="Times New Roman"/>
        <family val="1"/>
        <charset val="204"/>
      </rPr>
      <t xml:space="preserve">Показник якості: </t>
    </r>
    <r>
      <rPr>
        <sz val="9"/>
        <rFont val="Times New Roman"/>
        <family val="1"/>
        <charset val="204"/>
      </rPr>
      <t>відсоток забезпечення пацієнтів необхідними лікарськими засобами</t>
    </r>
  </si>
  <si>
    <r>
      <rPr>
        <b/>
        <sz val="9"/>
        <rFont val="Times New Roman"/>
        <family val="1"/>
        <charset val="204"/>
      </rPr>
      <t xml:space="preserve">Показник якості: </t>
    </r>
    <r>
      <rPr>
        <sz val="9"/>
        <rFont val="Times New Roman"/>
        <family val="1"/>
        <charset val="204"/>
      </rPr>
      <t>відсоток забезпечення пацієнтів необхідними лікарськими засобами, продуктами лікувального харчування, витратними матеріалами, обладнанням</t>
    </r>
  </si>
  <si>
    <r>
      <rPr>
        <b/>
        <sz val="9"/>
        <rFont val="Times New Roman"/>
        <family val="1"/>
        <charset val="204"/>
      </rPr>
      <t xml:space="preserve">Показник продукту: кількість </t>
    </r>
    <r>
      <rPr>
        <sz val="9"/>
        <rFont val="Times New Roman"/>
        <family val="1"/>
        <charset val="204"/>
      </rPr>
      <t>пацієнтів; кількість придбаних  лікарських засобів, продуктів лікувального харчування, витратних матеріалів, обладнання</t>
    </r>
  </si>
  <si>
    <r>
      <rPr>
        <b/>
        <sz val="9"/>
        <rFont val="Times New Roman"/>
        <family val="1"/>
        <charset val="204"/>
      </rPr>
      <t xml:space="preserve">Показник продукту: </t>
    </r>
    <r>
      <rPr>
        <sz val="9"/>
        <rFont val="Times New Roman"/>
        <family val="1"/>
        <charset val="204"/>
      </rPr>
      <t>кількість пацієнтів; кількість придбаних лікарських засобів</t>
    </r>
  </si>
  <si>
    <r>
      <rPr>
        <b/>
        <sz val="9"/>
        <rFont val="Times New Roman"/>
        <family val="1"/>
        <charset val="204"/>
      </rPr>
      <t>Показник ефективності:</t>
    </r>
    <r>
      <rPr>
        <sz val="9"/>
        <rFont val="Times New Roman"/>
        <family val="1"/>
        <charset val="204"/>
      </rPr>
      <t xml:space="preserve"> середні витрати на одного пацієнта; середня вартість 1 придбаних лікарських засобів</t>
    </r>
  </si>
  <si>
    <t xml:space="preserve">Придбання медикаментів, розхідних матеріалів, реагентів, медичного обладнання та устаткування для забезпечення функціонування клініки дитячої онкології та трансплантації кісткового мозку </t>
  </si>
  <si>
    <r>
      <t>Показник затрат:</t>
    </r>
    <r>
      <rPr>
        <sz val="9"/>
        <rFont val="Times New Roman"/>
        <family val="1"/>
        <charset val="204"/>
      </rPr>
      <t xml:space="preserve"> витрати на придбання медикаментів, розхід матеріалів, реагентів, медичного обладнання та устаткування</t>
    </r>
  </si>
  <si>
    <r>
      <t xml:space="preserve">Показник продукту: </t>
    </r>
    <r>
      <rPr>
        <sz val="9"/>
        <rFont val="Times New Roman"/>
        <family val="1"/>
        <charset val="204"/>
      </rPr>
      <t>кількість придбаних медикаментів, розхідних матеріалів, реагентів, медичного обладнання та устаткування; 
кількість пролікованих дітей</t>
    </r>
  </si>
  <si>
    <r>
      <rPr>
        <b/>
        <sz val="9"/>
        <rFont val="Times New Roman"/>
        <family val="1"/>
        <charset val="204"/>
      </rPr>
      <t xml:space="preserve">Показник якості: </t>
    </r>
    <r>
      <rPr>
        <sz val="9"/>
        <rFont val="Times New Roman"/>
        <family val="1"/>
        <charset val="204"/>
      </rPr>
      <t>відсоток забезпечення пацієнтів необхідними продуктами лікувального харчування</t>
    </r>
  </si>
  <si>
    <r>
      <t>Показник якості:</t>
    </r>
    <r>
      <rPr>
        <sz val="9"/>
        <rFont val="Times New Roman"/>
        <family val="1"/>
        <charset val="204"/>
      </rPr>
      <t xml:space="preserve"> відсоток забезпечення пацієнтів необхідними лікарськими засобами для покращення якості життя та здовження життя хворих на ПІД (зокрема ЗВІД)</t>
    </r>
  </si>
  <si>
    <r>
      <rPr>
        <b/>
        <sz val="9"/>
        <rFont val="Times New Roman"/>
        <family val="1"/>
        <charset val="204"/>
      </rPr>
      <t>Показник якості:</t>
    </r>
    <r>
      <rPr>
        <sz val="9"/>
        <rFont val="Times New Roman"/>
        <family val="1"/>
        <charset val="204"/>
      </rPr>
      <t xml:space="preserve"> відсоток забезпечення пацієнтів необхідними лікарськими засобами для покращення якості та здовження тривалості життя </t>
    </r>
  </si>
  <si>
    <r>
      <t>Показник якості:</t>
    </r>
    <r>
      <rPr>
        <sz val="9"/>
        <rFont val="Times New Roman"/>
        <family val="1"/>
        <charset val="204"/>
      </rPr>
      <t xml:space="preserve"> відсоток забезпечення пацієнтів необхідними продуктами лікувального харчування для нормалізації показників життєдіяльності</t>
    </r>
  </si>
  <si>
    <r>
      <rPr>
        <b/>
        <sz val="9"/>
        <rFont val="Times New Roman"/>
        <family val="1"/>
        <charset val="204"/>
      </rPr>
      <t>Показник продукту:</t>
    </r>
    <r>
      <rPr>
        <sz val="9"/>
        <rFont val="Times New Roman"/>
        <family val="1"/>
        <charset val="204"/>
      </rPr>
      <t xml:space="preserve"> кількість пацієнтів, що забезпечуються продуктами лікувального харчування; кількість придбаних продуктів лікувального харчування</t>
    </r>
  </si>
  <si>
    <r>
      <rPr>
        <b/>
        <sz val="9"/>
        <rFont val="Times New Roman"/>
        <family val="1"/>
        <charset val="204"/>
      </rPr>
      <t>Показник ефективності:</t>
    </r>
    <r>
      <rPr>
        <sz val="9"/>
        <rFont val="Times New Roman"/>
        <family val="1"/>
        <charset val="204"/>
      </rPr>
      <t xml:space="preserve"> середні витрати на одного пацієнта; середня вартість 1 придбаних продуктів лікувального харчування</t>
    </r>
  </si>
  <si>
    <r>
      <rPr>
        <b/>
        <sz val="9"/>
        <rFont val="Times New Roman"/>
        <family val="1"/>
        <charset val="204"/>
      </rPr>
      <t>Показник затрат:</t>
    </r>
    <r>
      <rPr>
        <sz val="9"/>
        <rFont val="Times New Roman"/>
        <family val="1"/>
        <charset val="204"/>
      </rPr>
      <t xml:space="preserve"> витрати на закупівлю продуктів лікувального харчування</t>
    </r>
  </si>
  <si>
    <r>
      <rPr>
        <b/>
        <sz val="9"/>
        <rFont val="Times New Roman"/>
        <family val="1"/>
        <charset val="204"/>
      </rPr>
      <t xml:space="preserve">Показник затрат: витрати на </t>
    </r>
    <r>
      <rPr>
        <sz val="9"/>
        <rFont val="Times New Roman"/>
        <family val="1"/>
        <charset val="204"/>
      </rPr>
      <t>закупівлю комплектів для гемодіалізу, комплектів для гемодіафільтрації, медикаментів: дезінфектантів</t>
    </r>
  </si>
  <si>
    <r>
      <rPr>
        <b/>
        <sz val="9"/>
        <rFont val="Times New Roman"/>
        <family val="1"/>
        <charset val="204"/>
      </rPr>
      <t xml:space="preserve">Показник продукту: </t>
    </r>
    <r>
      <rPr>
        <sz val="9"/>
        <rFont val="Times New Roman"/>
        <family val="1"/>
        <charset val="204"/>
      </rPr>
      <t>кількість пацієнтів</t>
    </r>
  </si>
  <si>
    <r>
      <rPr>
        <b/>
        <sz val="9"/>
        <rFont val="Times New Roman"/>
        <family val="1"/>
        <charset val="204"/>
      </rPr>
      <t>Показник якості:</t>
    </r>
    <r>
      <rPr>
        <sz val="9"/>
        <rFont val="Times New Roman"/>
        <family val="1"/>
        <charset val="204"/>
      </rPr>
      <t xml:space="preserve"> відсоток забезпечення лікарськими засобами для зростання якості надання замісної ниркової терапії, зниження смертності серед діалізних пацієнтів</t>
    </r>
  </si>
  <si>
    <r>
      <rPr>
        <b/>
        <sz val="9"/>
        <rFont val="Times New Roman"/>
        <family val="1"/>
        <charset val="204"/>
      </rPr>
      <t xml:space="preserve">Показник затрат: витрати на </t>
    </r>
    <r>
      <rPr>
        <sz val="9"/>
        <rFont val="Times New Roman"/>
        <family val="1"/>
        <charset val="204"/>
      </rPr>
      <t>закупівлю медичних препаратів, реагентів та виробів медичного призначення</t>
    </r>
  </si>
  <si>
    <r>
      <rPr>
        <b/>
        <sz val="9"/>
        <rFont val="Times New Roman"/>
        <family val="1"/>
        <charset val="204"/>
      </rPr>
      <t xml:space="preserve">Показник продукту: </t>
    </r>
    <r>
      <rPr>
        <sz val="9"/>
        <rFont val="Times New Roman"/>
        <family val="1"/>
        <charset val="204"/>
      </rPr>
      <t>кількість дітей, хворих на муковісцидоз; кількість придбаних медичних препаратів, засобів супроводу (реагентів, виробів медичного призначення)</t>
    </r>
  </si>
  <si>
    <r>
      <rPr>
        <b/>
        <sz val="9"/>
        <rFont val="Times New Roman"/>
        <family val="1"/>
        <charset val="204"/>
      </rPr>
      <t>Показник якості:</t>
    </r>
    <r>
      <rPr>
        <sz val="9"/>
        <rFont val="Times New Roman"/>
        <family val="1"/>
        <charset val="204"/>
      </rPr>
      <t xml:space="preserve"> відсоток забезпечення необхідними медикаментами, розхідними матеріалами, реагентами, медичним обладнанням та устаткуванням для забезпечення здійснення оперативних втручань та діагностичної роботи відділень закладу охорони здоров’я</t>
    </r>
  </si>
  <si>
    <t xml:space="preserve">Перелік завдань, заходів та показників на 2025 рік </t>
  </si>
  <si>
    <t>2025 рік</t>
  </si>
  <si>
    <t>Кардіологія</t>
  </si>
  <si>
    <t>10.7.</t>
  </si>
  <si>
    <t>Заходи із забезпечення надання послуг з підготовки до поховання тіл полеглих Захисників та Захисниць України</t>
  </si>
  <si>
    <t xml:space="preserve">Фінансування витрат з підготовки до поховання тіл полеглих Захисників та Захисниць України у патологоанатомічному відділенні </t>
  </si>
  <si>
    <r>
      <rPr>
        <b/>
        <sz val="9"/>
        <rFont val="Times New Roman"/>
        <family val="1"/>
        <charset val="204"/>
      </rPr>
      <t>Показник затрат:</t>
    </r>
    <r>
      <rPr>
        <sz val="9"/>
        <rFont val="Times New Roman"/>
        <family val="1"/>
        <charset val="204"/>
      </rPr>
      <t xml:space="preserve"> обсяг коштів на виконання заходу</t>
    </r>
  </si>
  <si>
    <r>
      <rPr>
        <b/>
        <sz val="9"/>
        <rFont val="Times New Roman"/>
        <family val="1"/>
        <charset val="204"/>
      </rPr>
      <t xml:space="preserve">Показник продукту: </t>
    </r>
    <r>
      <rPr>
        <sz val="9"/>
        <rFont val="Times New Roman"/>
        <family val="1"/>
        <charset val="204"/>
      </rPr>
      <t>Кількість тіл полеглих Захисників та Захисниць України, які підготовлено до поховання</t>
    </r>
  </si>
  <si>
    <r>
      <t>Показник ефективності:</t>
    </r>
    <r>
      <rPr>
        <sz val="9"/>
        <rFont val="Times New Roman"/>
        <family val="1"/>
        <charset val="204"/>
      </rPr>
      <t xml:space="preserve"> середні витрати на  1 тіло</t>
    </r>
  </si>
  <si>
    <r>
      <rPr>
        <b/>
        <sz val="9"/>
        <rFont val="Times New Roman"/>
        <family val="1"/>
        <charset val="204"/>
      </rPr>
      <t>Показник якості:</t>
    </r>
    <r>
      <rPr>
        <sz val="9"/>
        <rFont val="Times New Roman"/>
        <family val="1"/>
        <charset val="204"/>
      </rPr>
      <t xml:space="preserve"> відсоток виконання заходу</t>
    </r>
  </si>
  <si>
    <t>Забезпечення надання послуг з підготовки до поховання тіл полеглих Захисників та Захисниць України</t>
  </si>
  <si>
    <t xml:space="preserve">Додаток 3  </t>
  </si>
  <si>
    <t>(додаток 4 до Програми)</t>
  </si>
  <si>
    <t>до розпорядження начальника
обласної військової адміністрації
від 16.01.2025 № 35/0/5-25ВА</t>
  </si>
  <si>
    <t>(у редакції  розпорядження начальника
обласної військової адміністрації                   
від_____________ №______________)</t>
  </si>
  <si>
    <t>Забезпечення дітей, хворих на муковісцидоз, медикаментами, у тому числі  в амбулаторних умовах</t>
  </si>
  <si>
    <t xml:space="preserve">Придбання медикаментів, реагентів та виробів медичного призначення для проведення, у тому числі в амбулаторних умовах, замісної терапії дітям, хворим на муковісцидоз </t>
  </si>
  <si>
    <t xml:space="preserve">Придбання медикаментів для лікування дітей, хворих на первинні імунодефіцити </t>
  </si>
  <si>
    <t>Придбання медикаментів, реагентів та виробів медичного призначення для лікування дітей, хворих на важкі хронічні аутоімунні хвороби (інгібітори фактору некрозу пухлин, інгібітори інтерлейкіну 6, інгібітори янус-кіназ, цитостатики та інші)</t>
  </si>
  <si>
    <t>ДНП «Львівський національний медичний університет ім. Данила Галицького»</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</si>
</sst>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 _₴_-;\-* #,##0.00\ _₴_-;_-* &quot;-&quot;??\ _₴_-;_-@_-"/>
    <numFmt numFmtId="164" formatCode="#,##0.0"/>
    <numFmt numFmtId="165" formatCode="#,##0.000"/>
    <numFmt numFmtId="166" formatCode="_-* #,##0.0000\ _₴_-;\-* #,##0.0000\ _₴_-;_-* &quot;-&quot;??\ _₴_-;_-@_-"/>
    <numFmt numFmtId="167" formatCode="#,##0.0000"/>
  </numFmts>
  <fonts count="18" x14ac:knownFonts="1">
    <font>
      <sz val="11"/>
      <color theme="1"/>
      <name val="Calibri"/>
      <family val="2"/>
      <charset val="204"/>
      <scheme val="minor"/>
    </font>
    <font>
      <sz val="10"/>
      <name val="Times New Roman"/>
      <family val="1"/>
      <charset val="204"/>
    </font>
    <font>
      <b/>
      <sz val="10"/>
      <name val="Times New Roman"/>
      <family val="1"/>
      <charset val="204"/>
    </font>
    <font>
      <b/>
      <sz val="11"/>
      <name val="Times New Roman"/>
      <family val="1"/>
      <charset val="204"/>
    </font>
    <font>
      <sz val="9"/>
      <name val="Times New Roman"/>
      <family val="1"/>
      <charset val="204"/>
    </font>
    <font>
      <b/>
      <sz val="14"/>
      <name val="Times New Roman"/>
      <family val="1"/>
      <charset val="204"/>
    </font>
    <font>
      <sz val="11"/>
      <name val="Calibri"/>
      <family val="2"/>
      <charset val="204"/>
      <scheme val="minor"/>
    </font>
    <font>
      <sz val="11"/>
      <name val="Times New Roman"/>
      <family val="1"/>
      <charset val="204"/>
    </font>
    <font>
      <b/>
      <sz val="9"/>
      <name val="Times New Roman"/>
      <family val="1"/>
      <charset val="204"/>
    </font>
    <font>
      <b/>
      <i/>
      <sz val="11"/>
      <name val="Times New Roman"/>
      <family val="1"/>
      <charset val="204"/>
    </font>
    <font>
      <i/>
      <sz val="11"/>
      <name val="Times New Roman"/>
      <family val="1"/>
      <charset val="204"/>
    </font>
    <font>
      <sz val="12"/>
      <name val="Times New Roman"/>
      <family val="1"/>
      <charset val="204"/>
    </font>
    <font>
      <b/>
      <i/>
      <sz val="10"/>
      <name val="Times New Roman"/>
      <family val="1"/>
      <charset val="204"/>
    </font>
    <font>
      <b/>
      <sz val="12"/>
      <name val="Times New Roman"/>
      <family val="1"/>
      <charset val="204"/>
    </font>
    <font>
      <i/>
      <sz val="9"/>
      <name val="Times New Roman"/>
      <family val="1"/>
      <charset val="204"/>
    </font>
    <font>
      <sz val="14"/>
      <name val="Times New Roman"/>
      <family val="1"/>
      <charset val="204"/>
    </font>
    <font>
      <sz val="11"/>
      <color theme="1"/>
      <name val="Calibri"/>
      <family val="2"/>
      <charset val="204"/>
      <scheme val="minor"/>
    </font>
    <font>
      <sz val="10"/>
      <color rgb="FF000000"/>
      <name val="Calibri"/>
      <family val="2"/>
      <charset val="204"/>
      <scheme val="minor"/>
    </font>
  </fonts>
  <fills count="4">
    <fill>
      <patternFill patternType="none"/>
    </fill>
    <fill>
      <patternFill patternType="gray125"/>
    </fill>
    <fill>
      <patternFill patternType="solid">
        <fgColor theme="0"/>
        <bgColor indexed="64"/>
      </patternFill>
    </fill>
    <fill>
      <patternFill patternType="solid">
        <fgColor rgb="FFFFFFFF"/>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3">
    <xf numFmtId="0" fontId="0" fillId="0" borderId="0"/>
    <xf numFmtId="43" fontId="16" fillId="0" borderId="0" applyFont="0" applyFill="0" applyBorder="0" applyAlignment="0" applyProtection="0"/>
    <xf numFmtId="0" fontId="17" fillId="0" borderId="0"/>
  </cellStyleXfs>
  <cellXfs count="189">
    <xf numFmtId="0" fontId="0" fillId="0" borderId="0" xfId="0"/>
    <xf numFmtId="0" fontId="2" fillId="0" borderId="1" xfId="0" applyFont="1" applyBorder="1" applyAlignment="1">
      <alignment horizontal="left" vertical="center" wrapText="1"/>
    </xf>
    <xf numFmtId="0" fontId="1" fillId="0" borderId="0" xfId="0" applyFont="1" applyAlignment="1">
      <alignment horizontal="center" vertical="center"/>
    </xf>
    <xf numFmtId="0" fontId="1" fillId="0" borderId="0" xfId="0" applyFont="1" applyAlignment="1">
      <alignment horizontal="left" vertical="center"/>
    </xf>
    <xf numFmtId="0" fontId="1" fillId="0" borderId="0" xfId="0" applyFont="1" applyAlignment="1">
      <alignment vertical="center"/>
    </xf>
    <xf numFmtId="0" fontId="4" fillId="0" borderId="0" xfId="0" applyFont="1" applyAlignment="1">
      <alignment vertical="center"/>
    </xf>
    <xf numFmtId="164" fontId="2" fillId="0" borderId="1" xfId="0" applyNumberFormat="1" applyFont="1" applyBorder="1" applyAlignment="1">
      <alignment horizontal="center" vertical="center" wrapText="1"/>
    </xf>
    <xf numFmtId="3" fontId="2" fillId="0" borderId="1" xfId="0" applyNumberFormat="1" applyFont="1" applyBorder="1" applyAlignment="1">
      <alignment horizontal="center" vertical="center" wrapText="1"/>
    </xf>
    <xf numFmtId="0" fontId="6" fillId="0" borderId="0" xfId="0" applyFont="1"/>
    <xf numFmtId="0" fontId="7" fillId="0" borderId="0" xfId="0" applyFont="1" applyAlignment="1">
      <alignment vertical="center"/>
    </xf>
    <xf numFmtId="0" fontId="3" fillId="0" borderId="0" xfId="0" applyFont="1" applyAlignment="1">
      <alignment vertical="center"/>
    </xf>
    <xf numFmtId="0" fontId="12" fillId="0" borderId="1" xfId="0" applyFont="1" applyBorder="1" applyAlignment="1">
      <alignment horizontal="left" vertical="center" wrapText="1"/>
    </xf>
    <xf numFmtId="0" fontId="9" fillId="0" borderId="1" xfId="0" applyFont="1" applyBorder="1" applyAlignment="1">
      <alignment horizontal="center" vertical="center" wrapText="1"/>
    </xf>
    <xf numFmtId="0" fontId="9" fillId="0" borderId="1" xfId="0" applyFont="1" applyBorder="1" applyAlignment="1">
      <alignment horizontal="left" vertical="center" wrapText="1"/>
    </xf>
    <xf numFmtId="0" fontId="7" fillId="0" borderId="1" xfId="0" applyFont="1" applyBorder="1" applyAlignment="1">
      <alignment horizontal="center" vertical="center" wrapText="1"/>
    </xf>
    <xf numFmtId="0" fontId="7" fillId="0" borderId="4" xfId="0" applyFont="1" applyBorder="1" applyAlignment="1">
      <alignment horizontal="center" vertical="center" wrapText="1"/>
    </xf>
    <xf numFmtId="0" fontId="3" fillId="0" borderId="1" xfId="0" applyFont="1" applyBorder="1" applyAlignment="1">
      <alignment horizontal="center" vertical="center" wrapText="1"/>
    </xf>
    <xf numFmtId="0" fontId="3" fillId="0" borderId="1" xfId="0" applyFont="1" applyBorder="1" applyAlignment="1">
      <alignment horizontal="left" vertical="center" wrapText="1"/>
    </xf>
    <xf numFmtId="0" fontId="7" fillId="0" borderId="1" xfId="0" applyFont="1" applyBorder="1" applyAlignment="1">
      <alignment horizontal="left" vertic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vertical="center"/>
    </xf>
    <xf numFmtId="0" fontId="13" fillId="0" borderId="1" xfId="0" applyFont="1" applyBorder="1" applyAlignment="1">
      <alignment horizontal="center" vertical="center" wrapText="1"/>
    </xf>
    <xf numFmtId="0" fontId="13" fillId="0" borderId="1" xfId="0" applyFont="1" applyBorder="1" applyAlignment="1">
      <alignment horizontal="left" vertical="center" wrapText="1"/>
    </xf>
    <xf numFmtId="164" fontId="1" fillId="0" borderId="0" xfId="0" applyNumberFormat="1" applyFont="1" applyAlignment="1">
      <alignment horizontal="center" vertical="center"/>
    </xf>
    <xf numFmtId="164" fontId="3" fillId="0" borderId="1" xfId="0" applyNumberFormat="1" applyFont="1" applyBorder="1" applyAlignment="1">
      <alignment horizontal="center" vertical="center" wrapText="1"/>
    </xf>
    <xf numFmtId="164" fontId="1" fillId="0" borderId="1" xfId="0" applyNumberFormat="1" applyFont="1" applyBorder="1" applyAlignment="1">
      <alignment horizontal="center" vertical="center" wrapText="1"/>
    </xf>
    <xf numFmtId="0" fontId="8" fillId="0" borderId="1" xfId="0" applyFont="1" applyBorder="1" applyAlignment="1">
      <alignment horizontal="left" vertical="center" wrapText="1"/>
    </xf>
    <xf numFmtId="0" fontId="8" fillId="0" borderId="4" xfId="0" applyFont="1" applyBorder="1" applyAlignment="1">
      <alignment horizontal="left" vertical="center" wrapText="1"/>
    </xf>
    <xf numFmtId="0" fontId="8" fillId="2" borderId="3" xfId="0" applyFont="1" applyFill="1" applyBorder="1" applyAlignment="1">
      <alignment horizontal="left" vertical="center" wrapText="1"/>
    </xf>
    <xf numFmtId="0" fontId="8" fillId="2" borderId="4" xfId="0" applyFont="1" applyFill="1" applyBorder="1" applyAlignment="1">
      <alignment horizontal="left" vertical="center" wrapText="1"/>
    </xf>
    <xf numFmtId="0" fontId="4" fillId="0" borderId="0" xfId="0" applyFont="1" applyAlignment="1">
      <alignment horizontal="left" vertical="center" wrapText="1"/>
    </xf>
    <xf numFmtId="0" fontId="8" fillId="2" borderId="2" xfId="0" applyFont="1" applyFill="1" applyBorder="1" applyAlignment="1">
      <alignment horizontal="left" vertical="center" wrapText="1"/>
    </xf>
    <xf numFmtId="0" fontId="8" fillId="3" borderId="3" xfId="0" applyFont="1" applyFill="1" applyBorder="1" applyAlignment="1">
      <alignment horizontal="left" vertical="center" wrapText="1"/>
    </xf>
    <xf numFmtId="16" fontId="4" fillId="0" borderId="1" xfId="0" applyNumberFormat="1" applyFont="1" applyBorder="1" applyAlignment="1">
      <alignment horizontal="center" vertical="center" wrapText="1"/>
    </xf>
    <xf numFmtId="16" fontId="4" fillId="2" borderId="1" xfId="0" applyNumberFormat="1" applyFont="1" applyFill="1" applyBorder="1" applyAlignment="1">
      <alignment horizontal="center" vertical="center" wrapText="1"/>
    </xf>
    <xf numFmtId="0" fontId="4" fillId="2" borderId="1" xfId="0" applyFont="1" applyFill="1" applyBorder="1" applyAlignment="1">
      <alignment horizontal="left" vertical="center" wrapText="1"/>
    </xf>
    <xf numFmtId="0" fontId="4" fillId="2" borderId="1" xfId="0" applyFont="1" applyFill="1" applyBorder="1" applyAlignment="1">
      <alignment horizontal="center" vertical="center" wrapText="1"/>
    </xf>
    <xf numFmtId="164" fontId="4" fillId="2" borderId="1" xfId="0" applyNumberFormat="1" applyFont="1" applyFill="1" applyBorder="1" applyAlignment="1">
      <alignment horizontal="center" vertical="center" wrapText="1"/>
    </xf>
    <xf numFmtId="165" fontId="3" fillId="0" borderId="1" xfId="0" applyNumberFormat="1" applyFont="1" applyBorder="1" applyAlignment="1">
      <alignment horizontal="center" vertical="center" wrapText="1"/>
    </xf>
    <xf numFmtId="165" fontId="2" fillId="0" borderId="1" xfId="0" applyNumberFormat="1" applyFont="1" applyBorder="1" applyAlignment="1">
      <alignment horizontal="center" vertical="center" wrapText="1"/>
    </xf>
    <xf numFmtId="0" fontId="2" fillId="0" borderId="1" xfId="0" applyFont="1" applyBorder="1" applyAlignment="1">
      <alignment horizontal="center" vertical="center" wrapText="1"/>
    </xf>
    <xf numFmtId="0" fontId="15" fillId="0" borderId="0" xfId="0" applyFont="1" applyAlignment="1">
      <alignment horizontal="left" vertical="center" indent="15"/>
    </xf>
    <xf numFmtId="166" fontId="1" fillId="0" borderId="0" xfId="1" applyNumberFormat="1" applyFont="1" applyFill="1" applyAlignment="1">
      <alignment vertical="center"/>
    </xf>
    <xf numFmtId="166" fontId="1" fillId="0" borderId="0" xfId="1" applyNumberFormat="1" applyFont="1" applyAlignment="1">
      <alignment vertical="center"/>
    </xf>
    <xf numFmtId="0" fontId="1" fillId="0" borderId="1" xfId="0" applyFont="1" applyBorder="1" applyAlignment="1">
      <alignment horizontal="center" vertical="center" wrapText="1"/>
    </xf>
    <xf numFmtId="0" fontId="4" fillId="0" borderId="1" xfId="0" applyFont="1" applyBorder="1" applyAlignment="1">
      <alignment horizontal="left"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1" xfId="0" applyFont="1" applyBorder="1" applyAlignment="1">
      <alignment horizontal="center" vertical="center" wrapText="1"/>
    </xf>
    <xf numFmtId="0" fontId="1" fillId="0" borderId="1" xfId="0" applyFont="1" applyBorder="1" applyAlignment="1">
      <alignment horizontal="left" vertical="center" wrapText="1"/>
    </xf>
    <xf numFmtId="164" fontId="4" fillId="0" borderId="1" xfId="0" applyNumberFormat="1" applyFont="1" applyBorder="1" applyAlignment="1">
      <alignment horizontal="center" vertical="center" wrapText="1"/>
    </xf>
    <xf numFmtId="164" fontId="4" fillId="0" borderId="3" xfId="0" applyNumberFormat="1" applyFont="1" applyBorder="1" applyAlignment="1">
      <alignment horizontal="center" vertical="center" wrapText="1"/>
    </xf>
    <xf numFmtId="164" fontId="4" fillId="0" borderId="4" xfId="0" applyNumberFormat="1" applyFont="1" applyBorder="1" applyAlignment="1">
      <alignment horizontal="center" vertical="center" wrapText="1"/>
    </xf>
    <xf numFmtId="0" fontId="4" fillId="0" borderId="2" xfId="0" applyFont="1" applyBorder="1" applyAlignment="1">
      <alignment horizontal="left" vertical="center" wrapText="1"/>
    </xf>
    <xf numFmtId="0" fontId="4" fillId="0" borderId="3" xfId="0" applyFont="1" applyBorder="1" applyAlignment="1">
      <alignment horizontal="left" vertical="center" wrapText="1"/>
    </xf>
    <xf numFmtId="0" fontId="4" fillId="0" borderId="4" xfId="0" applyFont="1" applyBorder="1" applyAlignment="1">
      <alignment horizontal="left" vertical="center" wrapText="1"/>
    </xf>
    <xf numFmtId="0" fontId="4" fillId="2" borderId="2" xfId="0" applyFont="1" applyFill="1" applyBorder="1" applyAlignment="1">
      <alignment horizontal="left" vertical="center" wrapText="1"/>
    </xf>
    <xf numFmtId="0" fontId="4" fillId="2" borderId="3" xfId="0" applyFont="1" applyFill="1" applyBorder="1" applyAlignment="1">
      <alignment horizontal="left" vertical="center" wrapText="1"/>
    </xf>
    <xf numFmtId="0" fontId="4" fillId="2" borderId="4" xfId="0" applyFont="1" applyFill="1" applyBorder="1" applyAlignment="1">
      <alignment horizontal="left" vertical="center" wrapText="1"/>
    </xf>
    <xf numFmtId="0" fontId="4" fillId="3" borderId="2" xfId="0" applyFont="1" applyFill="1" applyBorder="1" applyAlignment="1">
      <alignment horizontal="left" vertical="center" wrapText="1"/>
    </xf>
    <xf numFmtId="0" fontId="4" fillId="3" borderId="3" xfId="0" applyFont="1" applyFill="1" applyBorder="1" applyAlignment="1">
      <alignment horizontal="left" vertical="center" wrapText="1"/>
    </xf>
    <xf numFmtId="0" fontId="8" fillId="0" borderId="2" xfId="0" applyFont="1" applyBorder="1" applyAlignment="1">
      <alignment horizontal="left" vertical="center" wrapText="1"/>
    </xf>
    <xf numFmtId="0" fontId="8" fillId="0" borderId="3" xfId="0" applyFont="1" applyBorder="1" applyAlignment="1">
      <alignment horizontal="left" vertical="center" wrapText="1"/>
    </xf>
    <xf numFmtId="165" fontId="4" fillId="0" borderId="3" xfId="0" applyNumberFormat="1" applyFont="1" applyBorder="1" applyAlignment="1">
      <alignment horizontal="center" vertical="center" wrapText="1"/>
    </xf>
    <xf numFmtId="165" fontId="4" fillId="0" borderId="1" xfId="0" applyNumberFormat="1" applyFont="1" applyBorder="1" applyAlignment="1">
      <alignment horizontal="center" vertical="center" wrapText="1"/>
    </xf>
    <xf numFmtId="4" fontId="4" fillId="0" borderId="2" xfId="0" applyNumberFormat="1" applyFont="1" applyBorder="1" applyAlignment="1">
      <alignment horizontal="center" vertical="center" wrapText="1"/>
    </xf>
    <xf numFmtId="4" fontId="2" fillId="0" borderId="1" xfId="0" applyNumberFormat="1" applyFont="1" applyBorder="1" applyAlignment="1">
      <alignment horizontal="center" vertical="center" wrapText="1"/>
    </xf>
    <xf numFmtId="0" fontId="1" fillId="0" borderId="6" xfId="0" applyFont="1" applyBorder="1" applyAlignment="1">
      <alignment horizontal="left" vertical="center"/>
    </xf>
    <xf numFmtId="0" fontId="1" fillId="0" borderId="6" xfId="0" applyFont="1" applyBorder="1" applyAlignment="1">
      <alignment horizontal="center" vertical="center"/>
    </xf>
    <xf numFmtId="167" fontId="3" fillId="0" borderId="1" xfId="0" applyNumberFormat="1" applyFont="1" applyBorder="1" applyAlignment="1">
      <alignment horizontal="center" vertical="center" wrapText="1"/>
    </xf>
    <xf numFmtId="167" fontId="1" fillId="0" borderId="0" xfId="0" applyNumberFormat="1" applyFont="1" applyAlignment="1">
      <alignment vertical="center"/>
    </xf>
    <xf numFmtId="165" fontId="4" fillId="0" borderId="4" xfId="0" applyNumberFormat="1" applyFont="1" applyBorder="1" applyAlignment="1">
      <alignment horizontal="center" vertical="center" wrapText="1"/>
    </xf>
    <xf numFmtId="165" fontId="4" fillId="0" borderId="2" xfId="0" applyNumberFormat="1" applyFont="1" applyBorder="1" applyAlignment="1">
      <alignment horizontal="center" vertical="center" wrapText="1"/>
    </xf>
    <xf numFmtId="165" fontId="13" fillId="0" borderId="1" xfId="0" applyNumberFormat="1" applyFont="1" applyBorder="1" applyAlignment="1">
      <alignment horizontal="center" vertical="center" wrapText="1"/>
    </xf>
    <xf numFmtId="165" fontId="1" fillId="0" borderId="1" xfId="0" applyNumberFormat="1" applyFont="1" applyBorder="1" applyAlignment="1">
      <alignment horizontal="center" vertical="center" wrapText="1"/>
    </xf>
    <xf numFmtId="165" fontId="9" fillId="0" borderId="1" xfId="0" applyNumberFormat="1" applyFont="1" applyBorder="1" applyAlignment="1">
      <alignment horizontal="center" vertical="center" wrapText="1"/>
    </xf>
    <xf numFmtId="165" fontId="4" fillId="0" borderId="2" xfId="0" applyNumberFormat="1" applyFont="1" applyBorder="1" applyAlignment="1">
      <alignment horizontal="center" vertical="center" wrapText="1"/>
    </xf>
    <xf numFmtId="4" fontId="3" fillId="0" borderId="1" xfId="0" applyNumberFormat="1" applyFont="1" applyBorder="1" applyAlignment="1">
      <alignment horizontal="center" vertical="center" wrapText="1"/>
    </xf>
    <xf numFmtId="167" fontId="1" fillId="0" borderId="0" xfId="0" applyNumberFormat="1" applyFont="1" applyAlignment="1">
      <alignment horizontal="center" vertical="center"/>
    </xf>
    <xf numFmtId="16" fontId="1" fillId="0" borderId="2" xfId="0" applyNumberFormat="1" applyFont="1" applyBorder="1" applyAlignment="1">
      <alignment horizontal="center" vertical="center" wrapText="1"/>
    </xf>
    <xf numFmtId="16" fontId="1" fillId="0" borderId="3" xfId="0" applyNumberFormat="1" applyFont="1" applyBorder="1" applyAlignment="1">
      <alignment horizontal="center" vertical="center" wrapText="1"/>
    </xf>
    <xf numFmtId="16" fontId="1" fillId="0" borderId="4" xfId="0" applyNumberFormat="1" applyFont="1" applyBorder="1" applyAlignment="1">
      <alignment horizontal="center" vertical="center" wrapText="1"/>
    </xf>
    <xf numFmtId="0" fontId="4" fillId="0" borderId="2" xfId="0" applyFont="1" applyBorder="1" applyAlignment="1">
      <alignment horizontal="left" vertical="center" wrapText="1"/>
    </xf>
    <xf numFmtId="0" fontId="4" fillId="0" borderId="3" xfId="0" applyFont="1" applyBorder="1" applyAlignment="1">
      <alignment horizontal="left" vertical="center" wrapText="1"/>
    </xf>
    <xf numFmtId="0" fontId="4" fillId="0" borderId="4" xfId="0" applyFont="1" applyBorder="1" applyAlignment="1">
      <alignment horizontal="left"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165" fontId="4" fillId="0" borderId="2" xfId="0" applyNumberFormat="1" applyFont="1" applyBorder="1" applyAlignment="1">
      <alignment horizontal="center" vertical="center" wrapText="1"/>
    </xf>
    <xf numFmtId="165" fontId="4" fillId="0" borderId="4" xfId="0" applyNumberFormat="1" applyFont="1" applyBorder="1" applyAlignment="1">
      <alignment horizontal="center" vertical="center" wrapText="1"/>
    </xf>
    <xf numFmtId="0" fontId="1" fillId="0" borderId="2" xfId="0" applyFont="1" applyBorder="1" applyAlignment="1">
      <alignment horizontal="left" vertical="center" wrapText="1"/>
    </xf>
    <xf numFmtId="0" fontId="1" fillId="0" borderId="3" xfId="0" applyFont="1" applyBorder="1" applyAlignment="1">
      <alignment horizontal="left" vertical="center" wrapText="1"/>
    </xf>
    <xf numFmtId="0" fontId="1" fillId="0" borderId="4" xfId="0" applyFont="1" applyBorder="1" applyAlignment="1">
      <alignment horizontal="left" vertical="center" wrapText="1"/>
    </xf>
    <xf numFmtId="164" fontId="4" fillId="0" borderId="2" xfId="0" applyNumberFormat="1" applyFont="1" applyBorder="1" applyAlignment="1">
      <alignment horizontal="center" vertical="center" wrapText="1"/>
    </xf>
    <xf numFmtId="164" fontId="4" fillId="0" borderId="4" xfId="0" applyNumberFormat="1" applyFont="1" applyBorder="1" applyAlignment="1">
      <alignment horizontal="center" vertical="center" wrapText="1"/>
    </xf>
    <xf numFmtId="0" fontId="11" fillId="2" borderId="0" xfId="0" applyFont="1" applyFill="1" applyAlignment="1">
      <alignment horizontal="left" vertical="center" wrapText="1"/>
    </xf>
    <xf numFmtId="16" fontId="4" fillId="0" borderId="2" xfId="0" applyNumberFormat="1" applyFont="1" applyBorder="1" applyAlignment="1">
      <alignment horizontal="center" vertical="center" wrapText="1"/>
    </xf>
    <xf numFmtId="16" fontId="4" fillId="0" borderId="3" xfId="0" applyNumberFormat="1" applyFont="1" applyBorder="1" applyAlignment="1">
      <alignment horizontal="center" vertical="center" wrapText="1"/>
    </xf>
    <xf numFmtId="16" fontId="4" fillId="0" borderId="4" xfId="0" applyNumberFormat="1" applyFont="1" applyBorder="1" applyAlignment="1">
      <alignment horizontal="center" vertical="center" wrapText="1"/>
    </xf>
    <xf numFmtId="167" fontId="4" fillId="0" borderId="2" xfId="0" applyNumberFormat="1" applyFont="1" applyBorder="1" applyAlignment="1">
      <alignment horizontal="center" vertical="center" wrapText="1"/>
    </xf>
    <xf numFmtId="167" fontId="4" fillId="0" borderId="4" xfId="0" applyNumberFormat="1" applyFont="1" applyBorder="1" applyAlignment="1">
      <alignment horizontal="center" vertical="center" wrapText="1"/>
    </xf>
    <xf numFmtId="164" fontId="4" fillId="0" borderId="3" xfId="0" applyNumberFormat="1" applyFont="1" applyBorder="1" applyAlignment="1">
      <alignment horizontal="center" vertical="center" wrapText="1"/>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4" fillId="2" borderId="2"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4" fillId="2" borderId="4" xfId="0" applyFont="1" applyFill="1" applyBorder="1" applyAlignment="1">
      <alignment horizontal="center" vertical="center" wrapText="1"/>
    </xf>
    <xf numFmtId="16" fontId="4" fillId="2" borderId="2" xfId="0" applyNumberFormat="1" applyFont="1" applyFill="1" applyBorder="1" applyAlignment="1">
      <alignment horizontal="center" vertical="center" wrapText="1"/>
    </xf>
    <xf numFmtId="16" fontId="4" fillId="2" borderId="3" xfId="0" applyNumberFormat="1" applyFont="1" applyFill="1" applyBorder="1" applyAlignment="1">
      <alignment horizontal="center" vertical="center" wrapText="1"/>
    </xf>
    <xf numFmtId="16" fontId="4" fillId="2" borderId="4" xfId="0" applyNumberFormat="1" applyFont="1" applyFill="1" applyBorder="1" applyAlignment="1">
      <alignment horizontal="center" vertical="center" wrapText="1"/>
    </xf>
    <xf numFmtId="164" fontId="4" fillId="2" borderId="2" xfId="0" applyNumberFormat="1" applyFont="1" applyFill="1" applyBorder="1" applyAlignment="1">
      <alignment horizontal="center" vertical="center" wrapText="1"/>
    </xf>
    <xf numFmtId="164" fontId="4" fillId="2" borderId="4" xfId="0" applyNumberFormat="1" applyFont="1" applyFill="1" applyBorder="1" applyAlignment="1">
      <alignment horizontal="center" vertical="center" wrapText="1"/>
    </xf>
    <xf numFmtId="165" fontId="4" fillId="0" borderId="3" xfId="0" applyNumberFormat="1" applyFont="1" applyBorder="1" applyAlignment="1">
      <alignment horizontal="center" vertical="center" wrapText="1"/>
    </xf>
    <xf numFmtId="0" fontId="3" fillId="2" borderId="5" xfId="0" applyFont="1" applyFill="1" applyBorder="1" applyAlignment="1">
      <alignment horizontal="center" vertical="center" wrapText="1"/>
    </xf>
    <xf numFmtId="0" fontId="3" fillId="2" borderId="6" xfId="0" applyFont="1" applyFill="1" applyBorder="1" applyAlignment="1">
      <alignment horizontal="center" vertical="center" wrapText="1"/>
    </xf>
    <xf numFmtId="0" fontId="3" fillId="2" borderId="7" xfId="0" applyFont="1" applyFill="1" applyBorder="1" applyAlignment="1">
      <alignment horizontal="center" vertical="center" wrapText="1"/>
    </xf>
    <xf numFmtId="165" fontId="4" fillId="2" borderId="2" xfId="0" applyNumberFormat="1" applyFont="1" applyFill="1" applyBorder="1" applyAlignment="1">
      <alignment horizontal="center" vertical="center" wrapText="1"/>
    </xf>
    <xf numFmtId="165" fontId="4" fillId="2" borderId="3" xfId="0" applyNumberFormat="1" applyFont="1" applyFill="1" applyBorder="1" applyAlignment="1">
      <alignment horizontal="center" vertical="center" wrapText="1"/>
    </xf>
    <xf numFmtId="165" fontId="4" fillId="2" borderId="4" xfId="0" applyNumberFormat="1" applyFont="1" applyFill="1" applyBorder="1" applyAlignment="1">
      <alignment horizontal="center" vertical="center" wrapText="1"/>
    </xf>
    <xf numFmtId="0" fontId="4" fillId="2" borderId="2" xfId="0" applyFont="1" applyFill="1" applyBorder="1" applyAlignment="1">
      <alignment horizontal="left" vertical="center" wrapText="1"/>
    </xf>
    <xf numFmtId="0" fontId="4" fillId="2" borderId="3" xfId="0" applyFont="1" applyFill="1" applyBorder="1" applyAlignment="1">
      <alignment horizontal="left" vertical="center" wrapText="1"/>
    </xf>
    <xf numFmtId="0" fontId="4" fillId="2" borderId="4" xfId="0" applyFont="1" applyFill="1" applyBorder="1" applyAlignment="1">
      <alignment horizontal="left" vertical="center" wrapText="1"/>
    </xf>
    <xf numFmtId="164" fontId="4" fillId="2" borderId="3" xfId="0" applyNumberFormat="1" applyFont="1" applyFill="1" applyBorder="1" applyAlignment="1">
      <alignment horizontal="center" vertical="center" wrapText="1"/>
    </xf>
    <xf numFmtId="4" fontId="4" fillId="0" borderId="2" xfId="0" applyNumberFormat="1" applyFont="1" applyBorder="1" applyAlignment="1">
      <alignment horizontal="center" vertical="center" wrapText="1"/>
    </xf>
    <xf numFmtId="4" fontId="4" fillId="0" borderId="3" xfId="0" applyNumberFormat="1" applyFont="1" applyBorder="1" applyAlignment="1">
      <alignment horizontal="center" vertical="center" wrapText="1"/>
    </xf>
    <xf numFmtId="4" fontId="4" fillId="0" borderId="4" xfId="0" applyNumberFormat="1" applyFont="1" applyBorder="1" applyAlignment="1">
      <alignment horizontal="center" vertical="center" wrapText="1"/>
    </xf>
    <xf numFmtId="0" fontId="4" fillId="3" borderId="2" xfId="0" applyFont="1" applyFill="1" applyBorder="1" applyAlignment="1">
      <alignment horizontal="center" vertical="center" wrapText="1"/>
    </xf>
    <xf numFmtId="0" fontId="4" fillId="3" borderId="3" xfId="0" applyFont="1" applyFill="1" applyBorder="1" applyAlignment="1">
      <alignment horizontal="center" vertical="center" wrapText="1"/>
    </xf>
    <xf numFmtId="0" fontId="4" fillId="3" borderId="4" xfId="0" applyFont="1" applyFill="1" applyBorder="1" applyAlignment="1">
      <alignment horizontal="center" vertical="center" wrapText="1"/>
    </xf>
    <xf numFmtId="0" fontId="4" fillId="3" borderId="2" xfId="0" applyFont="1" applyFill="1" applyBorder="1" applyAlignment="1">
      <alignment horizontal="left" vertical="center" wrapText="1"/>
    </xf>
    <xf numFmtId="0" fontId="4" fillId="3" borderId="3" xfId="0" applyFont="1" applyFill="1" applyBorder="1" applyAlignment="1">
      <alignment horizontal="left" vertical="center" wrapText="1"/>
    </xf>
    <xf numFmtId="0" fontId="4" fillId="3" borderId="4" xfId="0" applyFont="1" applyFill="1" applyBorder="1" applyAlignment="1">
      <alignment horizontal="left" vertical="center" wrapText="1"/>
    </xf>
    <xf numFmtId="165" fontId="4" fillId="3" borderId="2" xfId="0" applyNumberFormat="1" applyFont="1" applyFill="1" applyBorder="1" applyAlignment="1">
      <alignment horizontal="center" vertical="center" wrapText="1"/>
    </xf>
    <xf numFmtId="165" fontId="4" fillId="3" borderId="3" xfId="0" applyNumberFormat="1" applyFont="1" applyFill="1" applyBorder="1" applyAlignment="1">
      <alignment horizontal="center" vertical="center" wrapText="1"/>
    </xf>
    <xf numFmtId="165" fontId="4" fillId="3" borderId="4" xfId="0" applyNumberFormat="1" applyFont="1" applyFill="1" applyBorder="1" applyAlignment="1">
      <alignment horizontal="center" vertical="center" wrapText="1"/>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8" fillId="0" borderId="3" xfId="0" applyFont="1" applyBorder="1" applyAlignment="1">
      <alignment horizontal="left" vertical="center" wrapText="1"/>
    </xf>
    <xf numFmtId="0" fontId="3" fillId="3" borderId="5" xfId="0" applyFont="1" applyFill="1" applyBorder="1" applyAlignment="1">
      <alignment horizontal="left" vertical="center" wrapText="1"/>
    </xf>
    <xf numFmtId="0" fontId="3" fillId="3" borderId="6" xfId="0" applyFont="1" applyFill="1" applyBorder="1" applyAlignment="1">
      <alignment horizontal="left" vertical="center" wrapText="1"/>
    </xf>
    <xf numFmtId="0" fontId="3" fillId="3" borderId="7" xfId="0" applyFont="1" applyFill="1" applyBorder="1" applyAlignment="1">
      <alignment horizontal="left"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4" xfId="0" applyFont="1" applyBorder="1" applyAlignment="1">
      <alignment horizontal="center" vertical="center" wrapText="1"/>
    </xf>
    <xf numFmtId="0" fontId="3" fillId="2" borderId="5" xfId="0" applyFont="1" applyFill="1" applyBorder="1" applyAlignment="1">
      <alignment horizontal="left" vertical="center" wrapText="1"/>
    </xf>
    <xf numFmtId="0" fontId="3" fillId="2" borderId="6" xfId="0" applyFont="1" applyFill="1" applyBorder="1" applyAlignment="1">
      <alignment horizontal="left" vertical="center" wrapText="1"/>
    </xf>
    <xf numFmtId="0" fontId="3" fillId="2" borderId="7" xfId="0" applyFont="1" applyFill="1" applyBorder="1" applyAlignment="1">
      <alignment horizontal="left" vertical="center" wrapText="1"/>
    </xf>
    <xf numFmtId="0" fontId="4" fillId="2" borderId="2" xfId="0" applyFont="1" applyFill="1" applyBorder="1" applyAlignment="1">
      <alignment horizontal="left" wrapText="1"/>
    </xf>
    <xf numFmtId="0" fontId="4" fillId="2" borderId="3" xfId="0" applyFont="1" applyFill="1" applyBorder="1" applyAlignment="1">
      <alignment horizontal="left" wrapText="1"/>
    </xf>
    <xf numFmtId="0" fontId="4" fillId="2" borderId="2" xfId="0" applyFont="1" applyFill="1" applyBorder="1" applyAlignment="1">
      <alignment horizontal="center" vertical="top" wrapText="1"/>
    </xf>
    <xf numFmtId="0" fontId="4" fillId="2" borderId="3" xfId="0" applyFont="1" applyFill="1" applyBorder="1" applyAlignment="1">
      <alignment horizontal="center" vertical="top" wrapText="1"/>
    </xf>
    <xf numFmtId="0" fontId="4" fillId="2" borderId="4" xfId="0" applyFont="1" applyFill="1" applyBorder="1" applyAlignment="1">
      <alignment horizontal="center" vertical="top" wrapText="1"/>
    </xf>
    <xf numFmtId="0" fontId="4" fillId="0" borderId="2" xfId="0" applyFont="1" applyBorder="1" applyAlignment="1">
      <alignment horizontal="left" vertical="top" wrapText="1"/>
    </xf>
    <xf numFmtId="0" fontId="4" fillId="0" borderId="3" xfId="0" applyFont="1" applyBorder="1" applyAlignment="1">
      <alignment horizontal="left" vertical="top" wrapText="1"/>
    </xf>
    <xf numFmtId="0" fontId="4" fillId="0" borderId="4" xfId="0" applyFont="1" applyBorder="1" applyAlignment="1">
      <alignment horizontal="left" vertical="top" wrapText="1"/>
    </xf>
    <xf numFmtId="0" fontId="3" fillId="0" borderId="5" xfId="0" applyFont="1" applyBorder="1" applyAlignment="1">
      <alignment horizontal="left" vertical="center" wrapText="1"/>
    </xf>
    <xf numFmtId="0" fontId="3" fillId="0" borderId="6" xfId="0" applyFont="1" applyBorder="1" applyAlignment="1">
      <alignment horizontal="left" vertical="center" wrapText="1"/>
    </xf>
    <xf numFmtId="0" fontId="3" fillId="0" borderId="7" xfId="0" applyFont="1" applyBorder="1" applyAlignment="1">
      <alignment horizontal="left" vertical="center" wrapText="1"/>
    </xf>
    <xf numFmtId="0" fontId="2" fillId="3" borderId="5" xfId="0" applyFont="1" applyFill="1" applyBorder="1" applyAlignment="1">
      <alignment horizontal="center" vertical="center" wrapText="1"/>
    </xf>
    <xf numFmtId="0" fontId="2" fillId="3" borderId="6"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1" fillId="3" borderId="2" xfId="0" applyFont="1" applyFill="1" applyBorder="1" applyAlignment="1">
      <alignment horizontal="center" vertical="center" wrapText="1"/>
    </xf>
    <xf numFmtId="0" fontId="1" fillId="3" borderId="3" xfId="0" applyFont="1" applyFill="1" applyBorder="1" applyAlignment="1">
      <alignment horizontal="center" vertical="center" wrapText="1"/>
    </xf>
    <xf numFmtId="0" fontId="1" fillId="3" borderId="4" xfId="0" applyFont="1" applyFill="1" applyBorder="1" applyAlignment="1">
      <alignment horizontal="center" vertical="center" wrapText="1"/>
    </xf>
    <xf numFmtId="164" fontId="4" fillId="3" borderId="2" xfId="0" applyNumberFormat="1" applyFont="1" applyFill="1" applyBorder="1" applyAlignment="1">
      <alignment horizontal="center" vertical="center" wrapText="1"/>
    </xf>
    <xf numFmtId="164" fontId="4" fillId="3" borderId="3" xfId="0" applyNumberFormat="1" applyFont="1" applyFill="1" applyBorder="1" applyAlignment="1">
      <alignment horizontal="center" vertical="center" wrapText="1"/>
    </xf>
    <xf numFmtId="164" fontId="4" fillId="3" borderId="4" xfId="0" applyNumberFormat="1" applyFont="1" applyFill="1" applyBorder="1" applyAlignment="1">
      <alignment horizontal="center" vertical="center" wrapText="1"/>
    </xf>
    <xf numFmtId="0" fontId="4" fillId="0" borderId="2" xfId="0" applyFont="1" applyBorder="1" applyAlignment="1">
      <alignment horizontal="center" vertical="top" wrapText="1"/>
    </xf>
    <xf numFmtId="0" fontId="4" fillId="0" borderId="3" xfId="0" applyFont="1" applyBorder="1" applyAlignment="1">
      <alignment horizontal="center" vertical="top" wrapText="1"/>
    </xf>
    <xf numFmtId="0" fontId="4" fillId="0" borderId="4" xfId="0" applyFont="1" applyBorder="1" applyAlignment="1">
      <alignment horizontal="center" vertical="top" wrapText="1"/>
    </xf>
    <xf numFmtId="165" fontId="4" fillId="0" borderId="2" xfId="0" applyNumberFormat="1" applyFont="1" applyBorder="1" applyAlignment="1">
      <alignment horizontal="center" vertical="top" wrapText="1"/>
    </xf>
    <xf numFmtId="165" fontId="4" fillId="0" borderId="3" xfId="0" applyNumberFormat="1" applyFont="1" applyBorder="1" applyAlignment="1">
      <alignment horizontal="center" vertical="top" wrapText="1"/>
    </xf>
    <xf numFmtId="165" fontId="4" fillId="0" borderId="4" xfId="0" applyNumberFormat="1" applyFont="1" applyBorder="1" applyAlignment="1">
      <alignment horizontal="center" vertical="top" wrapText="1"/>
    </xf>
    <xf numFmtId="0" fontId="4" fillId="0" borderId="2" xfId="0" applyFont="1" applyBorder="1" applyAlignment="1">
      <alignment horizontal="left" wrapText="1"/>
    </xf>
    <xf numFmtId="0" fontId="4" fillId="0" borderId="3" xfId="0" applyFont="1" applyBorder="1" applyAlignment="1">
      <alignment horizontal="left" wrapText="1"/>
    </xf>
    <xf numFmtId="0" fontId="8" fillId="0" borderId="2" xfId="0" applyFont="1" applyBorder="1" applyAlignment="1">
      <alignment horizontal="left" vertical="center" wrapText="1"/>
    </xf>
    <xf numFmtId="0" fontId="4" fillId="0" borderId="2" xfId="2" applyFont="1" applyBorder="1" applyAlignment="1">
      <alignment horizontal="left" vertical="center" wrapText="1"/>
    </xf>
    <xf numFmtId="0" fontId="4" fillId="0" borderId="3" xfId="2" applyFont="1" applyBorder="1" applyAlignment="1">
      <alignment horizontal="left" vertical="center" wrapText="1"/>
    </xf>
    <xf numFmtId="0" fontId="4" fillId="0" borderId="4" xfId="2" applyFont="1" applyBorder="1" applyAlignment="1">
      <alignment horizontal="left" vertical="center" wrapText="1"/>
    </xf>
    <xf numFmtId="0" fontId="1" fillId="0" borderId="2" xfId="0" applyFont="1" applyBorder="1" applyAlignment="1">
      <alignment horizontal="center" vertical="center" wrapText="1"/>
    </xf>
    <xf numFmtId="164" fontId="11" fillId="2" borderId="0" xfId="0" applyNumberFormat="1" applyFont="1" applyFill="1" applyAlignment="1">
      <alignment horizontal="left" vertical="top" wrapText="1"/>
    </xf>
    <xf numFmtId="0" fontId="5" fillId="0" borderId="0" xfId="0" applyFont="1" applyAlignment="1">
      <alignment horizontal="center" vertical="center" wrapText="1"/>
    </xf>
    <xf numFmtId="0" fontId="2" fillId="0" borderId="1" xfId="0" applyFont="1" applyBorder="1" applyAlignment="1">
      <alignment horizontal="center" vertical="center" wrapText="1"/>
    </xf>
    <xf numFmtId="4" fontId="2" fillId="0" borderId="1" xfId="0" applyNumberFormat="1" applyFont="1" applyBorder="1" applyAlignment="1">
      <alignment horizontal="center" vertical="center" wrapText="1"/>
    </xf>
    <xf numFmtId="0" fontId="3" fillId="0" borderId="1" xfId="0" applyFont="1" applyBorder="1" applyAlignment="1">
      <alignment horizontal="center" vertical="center" wrapText="1"/>
    </xf>
  </cellXfs>
  <cellStyles count="3">
    <cellStyle name="Звичайний" xfId="0" builtinId="0"/>
    <cellStyle name="Звичайний 2" xfId="2"/>
    <cellStyle name="Фінансовий" xfId="1"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399"/>
  <sheetViews>
    <sheetView tabSelected="1" view="pageBreakPreview" topLeftCell="A382" zoomScaleNormal="100" zoomScaleSheetLayoutView="100" workbookViewId="0">
      <selection activeCell="G397" sqref="G397:G399"/>
    </sheetView>
  </sheetViews>
  <sheetFormatPr defaultColWidth="9.140625" defaultRowHeight="12.75" x14ac:dyDescent="0.25"/>
  <cols>
    <col min="1" max="1" width="7.28515625" style="2" customWidth="1"/>
    <col min="2" max="2" width="26.42578125" style="3" customWidth="1"/>
    <col min="3" max="3" width="31.42578125" style="3" customWidth="1"/>
    <col min="4" max="4" width="28.85546875" style="3" customWidth="1"/>
    <col min="5" max="5" width="17" style="2" customWidth="1"/>
    <col min="6" max="6" width="22.140625" style="2" customWidth="1"/>
    <col min="7" max="7" width="17.42578125" style="24" customWidth="1"/>
    <col min="8" max="8" width="24.28515625" style="3" customWidth="1"/>
    <col min="9" max="9" width="9.140625" style="4"/>
    <col min="10" max="10" width="14.42578125" style="4" bestFit="1" customWidth="1"/>
    <col min="11" max="16384" width="9.140625" style="4"/>
  </cols>
  <sheetData>
    <row r="1" spans="1:17" ht="17.25" customHeight="1" x14ac:dyDescent="0.25">
      <c r="G1" s="184" t="s">
        <v>681</v>
      </c>
      <c r="H1" s="184"/>
      <c r="I1" s="42"/>
      <c r="L1" s="5"/>
      <c r="M1" s="5"/>
      <c r="N1" s="5"/>
      <c r="O1" s="5"/>
      <c r="P1" s="5"/>
      <c r="Q1" s="5"/>
    </row>
    <row r="2" spans="1:17" ht="48.75" customHeight="1" x14ac:dyDescent="0.25">
      <c r="G2" s="97" t="s">
        <v>683</v>
      </c>
      <c r="H2" s="97"/>
      <c r="I2" s="42"/>
      <c r="L2" s="5"/>
      <c r="M2" s="5"/>
      <c r="N2" s="5"/>
      <c r="O2" s="5"/>
      <c r="P2" s="5"/>
      <c r="Q2" s="5"/>
    </row>
    <row r="3" spans="1:17" ht="68.099999999999994" customHeight="1" x14ac:dyDescent="0.25">
      <c r="G3" s="97" t="s">
        <v>684</v>
      </c>
      <c r="H3" s="97"/>
      <c r="I3" s="42"/>
      <c r="L3" s="5"/>
      <c r="M3" s="5"/>
      <c r="N3" s="5"/>
      <c r="O3" s="5"/>
      <c r="P3" s="5"/>
      <c r="Q3" s="5"/>
    </row>
    <row r="4" spans="1:17" ht="24.75" customHeight="1" x14ac:dyDescent="0.25">
      <c r="G4" s="97" t="s">
        <v>682</v>
      </c>
      <c r="H4" s="97"/>
      <c r="I4" s="42"/>
      <c r="L4" s="5"/>
      <c r="M4" s="5"/>
      <c r="N4" s="5"/>
      <c r="O4" s="5"/>
      <c r="P4" s="5"/>
      <c r="Q4" s="5"/>
    </row>
    <row r="5" spans="1:17" ht="18.75" x14ac:dyDescent="0.25">
      <c r="A5" s="185" t="s">
        <v>670</v>
      </c>
      <c r="B5" s="185"/>
      <c r="C5" s="185"/>
      <c r="D5" s="185"/>
      <c r="E5" s="185"/>
      <c r="F5" s="185"/>
      <c r="G5" s="185"/>
      <c r="H5" s="185"/>
      <c r="I5" s="42"/>
    </row>
    <row r="6" spans="1:17" s="2" customFormat="1" ht="15.75" customHeight="1" x14ac:dyDescent="0.25">
      <c r="A6" s="185" t="s">
        <v>0</v>
      </c>
      <c r="B6" s="185"/>
      <c r="C6" s="185"/>
      <c r="D6" s="185"/>
      <c r="E6" s="185"/>
      <c r="F6" s="185"/>
      <c r="G6" s="185"/>
      <c r="H6" s="185"/>
      <c r="I6" s="42"/>
    </row>
    <row r="7" spans="1:17" ht="8.25" customHeight="1" x14ac:dyDescent="0.25">
      <c r="I7" s="42"/>
    </row>
    <row r="8" spans="1:17" ht="12.75" customHeight="1" x14ac:dyDescent="0.25">
      <c r="A8" s="186" t="s">
        <v>1</v>
      </c>
      <c r="B8" s="186" t="s">
        <v>2</v>
      </c>
      <c r="C8" s="186" t="s">
        <v>3</v>
      </c>
      <c r="D8" s="186" t="s">
        <v>4</v>
      </c>
      <c r="E8" s="186" t="s">
        <v>5</v>
      </c>
      <c r="F8" s="186" t="s">
        <v>6</v>
      </c>
      <c r="G8" s="187"/>
      <c r="H8" s="186" t="s">
        <v>7</v>
      </c>
      <c r="I8" s="42"/>
    </row>
    <row r="9" spans="1:17" ht="12" customHeight="1" x14ac:dyDescent="0.25">
      <c r="A9" s="186"/>
      <c r="B9" s="186"/>
      <c r="C9" s="186"/>
      <c r="D9" s="186"/>
      <c r="E9" s="186"/>
      <c r="F9" s="41" t="s">
        <v>8</v>
      </c>
      <c r="G9" s="6" t="s">
        <v>9</v>
      </c>
      <c r="H9" s="186"/>
      <c r="I9" s="42"/>
    </row>
    <row r="10" spans="1:17" x14ac:dyDescent="0.25">
      <c r="A10" s="41">
        <v>1</v>
      </c>
      <c r="B10" s="41">
        <v>2</v>
      </c>
      <c r="C10" s="41">
        <v>3</v>
      </c>
      <c r="D10" s="41">
        <v>4</v>
      </c>
      <c r="E10" s="41">
        <v>5</v>
      </c>
      <c r="F10" s="41">
        <v>6</v>
      </c>
      <c r="G10" s="7">
        <v>7</v>
      </c>
      <c r="H10" s="41">
        <v>8</v>
      </c>
    </row>
    <row r="11" spans="1:17" ht="14.25" x14ac:dyDescent="0.25">
      <c r="A11" s="188" t="s">
        <v>671</v>
      </c>
      <c r="B11" s="188"/>
      <c r="C11" s="188"/>
      <c r="D11" s="188"/>
      <c r="E11" s="188"/>
      <c r="F11" s="188"/>
      <c r="G11" s="188"/>
      <c r="H11" s="188"/>
    </row>
    <row r="12" spans="1:17" ht="14.25" x14ac:dyDescent="0.25">
      <c r="A12" s="138" t="s">
        <v>10</v>
      </c>
      <c r="B12" s="139"/>
      <c r="C12" s="139"/>
      <c r="D12" s="139"/>
      <c r="E12" s="139"/>
      <c r="F12" s="139"/>
      <c r="G12" s="139"/>
      <c r="H12" s="140"/>
    </row>
    <row r="13" spans="1:17" ht="14.25" x14ac:dyDescent="0.25">
      <c r="A13" s="159" t="s">
        <v>11</v>
      </c>
      <c r="B13" s="160"/>
      <c r="C13" s="160"/>
      <c r="D13" s="160"/>
      <c r="E13" s="160"/>
      <c r="F13" s="160"/>
      <c r="G13" s="160"/>
      <c r="H13" s="161"/>
    </row>
    <row r="14" spans="1:17" ht="48" x14ac:dyDescent="0.25">
      <c r="A14" s="87" t="s">
        <v>12</v>
      </c>
      <c r="B14" s="84" t="s">
        <v>13</v>
      </c>
      <c r="C14" s="84" t="s">
        <v>614</v>
      </c>
      <c r="D14" s="63" t="s">
        <v>314</v>
      </c>
      <c r="E14" s="87" t="s">
        <v>689</v>
      </c>
      <c r="F14" s="87" t="s">
        <v>15</v>
      </c>
      <c r="G14" s="95" t="s">
        <v>16</v>
      </c>
      <c r="H14" s="84" t="s">
        <v>14</v>
      </c>
    </row>
    <row r="15" spans="1:17" ht="36" x14ac:dyDescent="0.25">
      <c r="A15" s="88"/>
      <c r="B15" s="85"/>
      <c r="C15" s="85"/>
      <c r="D15" s="64" t="s">
        <v>315</v>
      </c>
      <c r="E15" s="88"/>
      <c r="F15" s="88"/>
      <c r="G15" s="103"/>
      <c r="H15" s="85"/>
    </row>
    <row r="16" spans="1:17" ht="36" x14ac:dyDescent="0.25">
      <c r="A16" s="88"/>
      <c r="B16" s="85"/>
      <c r="C16" s="85"/>
      <c r="D16" s="64" t="s">
        <v>316</v>
      </c>
      <c r="E16" s="88" t="s">
        <v>17</v>
      </c>
      <c r="F16" s="88" t="s">
        <v>18</v>
      </c>
      <c r="G16" s="103" t="s">
        <v>19</v>
      </c>
      <c r="H16" s="85"/>
    </row>
    <row r="17" spans="1:8" ht="53.25" customHeight="1" x14ac:dyDescent="0.25">
      <c r="A17" s="89"/>
      <c r="B17" s="86"/>
      <c r="C17" s="86"/>
      <c r="D17" s="28" t="s">
        <v>317</v>
      </c>
      <c r="E17" s="89"/>
      <c r="F17" s="89"/>
      <c r="G17" s="96"/>
      <c r="H17" s="86"/>
    </row>
    <row r="18" spans="1:8" s="8" customFormat="1" ht="60" x14ac:dyDescent="0.25">
      <c r="A18" s="87" t="s">
        <v>20</v>
      </c>
      <c r="B18" s="84" t="s">
        <v>21</v>
      </c>
      <c r="C18" s="84" t="s">
        <v>22</v>
      </c>
      <c r="D18" s="63" t="s">
        <v>318</v>
      </c>
      <c r="E18" s="87" t="s">
        <v>23</v>
      </c>
      <c r="F18" s="87" t="s">
        <v>18</v>
      </c>
      <c r="G18" s="95" t="s">
        <v>19</v>
      </c>
      <c r="H18" s="84" t="s">
        <v>24</v>
      </c>
    </row>
    <row r="19" spans="1:8" ht="24" x14ac:dyDescent="0.25">
      <c r="A19" s="88"/>
      <c r="B19" s="85"/>
      <c r="C19" s="85"/>
      <c r="D19" s="64" t="s">
        <v>319</v>
      </c>
      <c r="E19" s="88"/>
      <c r="F19" s="88"/>
      <c r="G19" s="103"/>
      <c r="H19" s="85"/>
    </row>
    <row r="20" spans="1:8" ht="36" x14ac:dyDescent="0.25">
      <c r="A20" s="88"/>
      <c r="B20" s="85"/>
      <c r="C20" s="85"/>
      <c r="D20" s="64" t="s">
        <v>320</v>
      </c>
      <c r="E20" s="88"/>
      <c r="F20" s="88"/>
      <c r="G20" s="103"/>
      <c r="H20" s="85"/>
    </row>
    <row r="21" spans="1:8" ht="60" x14ac:dyDescent="0.25">
      <c r="A21" s="89"/>
      <c r="B21" s="86"/>
      <c r="C21" s="86"/>
      <c r="D21" s="28" t="s">
        <v>321</v>
      </c>
      <c r="E21" s="89"/>
      <c r="F21" s="89"/>
      <c r="G21" s="96"/>
      <c r="H21" s="86"/>
    </row>
    <row r="22" spans="1:8" x14ac:dyDescent="0.25">
      <c r="A22" s="41"/>
      <c r="B22" s="1" t="s">
        <v>25</v>
      </c>
      <c r="C22" s="1"/>
      <c r="D22" s="1"/>
      <c r="E22" s="45"/>
      <c r="F22" s="45"/>
      <c r="G22" s="6">
        <f>SUM(G14:G21)</f>
        <v>0</v>
      </c>
      <c r="H22" s="51"/>
    </row>
    <row r="23" spans="1:8" ht="14.25" x14ac:dyDescent="0.25">
      <c r="A23" s="159" t="s">
        <v>26</v>
      </c>
      <c r="B23" s="160"/>
      <c r="C23" s="160"/>
      <c r="D23" s="160"/>
      <c r="E23" s="160"/>
      <c r="F23" s="160"/>
      <c r="G23" s="160"/>
      <c r="H23" s="161"/>
    </row>
    <row r="24" spans="1:8" ht="48" x14ac:dyDescent="0.25">
      <c r="A24" s="87" t="s">
        <v>27</v>
      </c>
      <c r="B24" s="84" t="s">
        <v>28</v>
      </c>
      <c r="C24" s="84" t="s">
        <v>29</v>
      </c>
      <c r="D24" s="55" t="s">
        <v>322</v>
      </c>
      <c r="E24" s="87" t="s">
        <v>689</v>
      </c>
      <c r="F24" s="87" t="s">
        <v>15</v>
      </c>
      <c r="G24" s="95">
        <f>1467.2-1467.2</f>
        <v>0</v>
      </c>
      <c r="H24" s="84" t="s">
        <v>30</v>
      </c>
    </row>
    <row r="25" spans="1:8" ht="36" x14ac:dyDescent="0.25">
      <c r="A25" s="88"/>
      <c r="B25" s="85"/>
      <c r="C25" s="85"/>
      <c r="D25" s="56" t="s">
        <v>323</v>
      </c>
      <c r="E25" s="88"/>
      <c r="F25" s="88"/>
      <c r="G25" s="96"/>
      <c r="H25" s="85"/>
    </row>
    <row r="26" spans="1:8" ht="24" x14ac:dyDescent="0.25">
      <c r="A26" s="88"/>
      <c r="B26" s="85"/>
      <c r="C26" s="85"/>
      <c r="D26" s="56" t="s">
        <v>324</v>
      </c>
      <c r="E26" s="88" t="s">
        <v>474</v>
      </c>
      <c r="F26" s="88" t="s">
        <v>18</v>
      </c>
      <c r="G26" s="95" t="s">
        <v>19</v>
      </c>
      <c r="H26" s="85"/>
    </row>
    <row r="27" spans="1:8" ht="36" x14ac:dyDescent="0.25">
      <c r="A27" s="89"/>
      <c r="B27" s="86"/>
      <c r="C27" s="86"/>
      <c r="D27" s="57" t="s">
        <v>325</v>
      </c>
      <c r="E27" s="89"/>
      <c r="F27" s="89"/>
      <c r="G27" s="96"/>
      <c r="H27" s="86"/>
    </row>
    <row r="28" spans="1:8" ht="16.5" customHeight="1" x14ac:dyDescent="0.25">
      <c r="A28" s="41"/>
      <c r="B28" s="1" t="s">
        <v>25</v>
      </c>
      <c r="C28" s="1"/>
      <c r="D28" s="1"/>
      <c r="E28" s="45"/>
      <c r="F28" s="45"/>
      <c r="G28" s="6">
        <f>SUM(G24:G27)</f>
        <v>0</v>
      </c>
      <c r="H28" s="51"/>
    </row>
    <row r="29" spans="1:8" ht="14.25" x14ac:dyDescent="0.25">
      <c r="A29" s="159" t="s">
        <v>31</v>
      </c>
      <c r="B29" s="160"/>
      <c r="C29" s="160"/>
      <c r="D29" s="160"/>
      <c r="E29" s="160"/>
      <c r="F29" s="160"/>
      <c r="G29" s="160"/>
      <c r="H29" s="161"/>
    </row>
    <row r="30" spans="1:8" ht="40.5" customHeight="1" x14ac:dyDescent="0.25">
      <c r="A30" s="171" t="s">
        <v>286</v>
      </c>
      <c r="B30" s="84" t="s">
        <v>509</v>
      </c>
      <c r="C30" s="87" t="s">
        <v>510</v>
      </c>
      <c r="D30" s="55" t="s">
        <v>511</v>
      </c>
      <c r="E30" s="87" t="s">
        <v>689</v>
      </c>
      <c r="F30" s="87" t="s">
        <v>15</v>
      </c>
      <c r="G30" s="90">
        <f>2801-58.1+35</f>
        <v>2777.9</v>
      </c>
      <c r="H30" s="84" t="s">
        <v>32</v>
      </c>
    </row>
    <row r="31" spans="1:8" ht="45" customHeight="1" x14ac:dyDescent="0.25">
      <c r="A31" s="172"/>
      <c r="B31" s="85"/>
      <c r="C31" s="88"/>
      <c r="D31" s="56" t="s">
        <v>512</v>
      </c>
      <c r="E31" s="88"/>
      <c r="F31" s="88"/>
      <c r="G31" s="115"/>
      <c r="H31" s="85"/>
    </row>
    <row r="32" spans="1:8" ht="27.75" customHeight="1" x14ac:dyDescent="0.25">
      <c r="A32" s="172"/>
      <c r="B32" s="85"/>
      <c r="C32" s="88"/>
      <c r="D32" s="56" t="s">
        <v>513</v>
      </c>
      <c r="E32" s="88" t="s">
        <v>33</v>
      </c>
      <c r="F32" s="108"/>
      <c r="G32" s="115">
        <f>2817.217+481.9</f>
        <v>3299.1170000000002</v>
      </c>
      <c r="H32" s="85"/>
    </row>
    <row r="33" spans="1:8" ht="25.5" customHeight="1" x14ac:dyDescent="0.25">
      <c r="A33" s="173"/>
      <c r="B33" s="86"/>
      <c r="C33" s="89"/>
      <c r="D33" s="57" t="s">
        <v>514</v>
      </c>
      <c r="E33" s="89"/>
      <c r="F33" s="109"/>
      <c r="G33" s="91"/>
      <c r="H33" s="86"/>
    </row>
    <row r="34" spans="1:8" ht="48.75" customHeight="1" x14ac:dyDescent="0.25">
      <c r="A34" s="171" t="s">
        <v>515</v>
      </c>
      <c r="B34" s="87" t="s">
        <v>586</v>
      </c>
      <c r="C34" s="87" t="s">
        <v>516</v>
      </c>
      <c r="D34" s="55" t="s">
        <v>517</v>
      </c>
      <c r="E34" s="183" t="s">
        <v>689</v>
      </c>
      <c r="F34" s="87" t="s">
        <v>15</v>
      </c>
      <c r="G34" s="90">
        <f>1535-35</f>
        <v>1500</v>
      </c>
      <c r="H34" s="156" t="s">
        <v>518</v>
      </c>
    </row>
    <row r="35" spans="1:8" ht="36" x14ac:dyDescent="0.25">
      <c r="A35" s="172"/>
      <c r="B35" s="88"/>
      <c r="C35" s="88"/>
      <c r="D35" s="56" t="s">
        <v>519</v>
      </c>
      <c r="E35" s="88"/>
      <c r="F35" s="88"/>
      <c r="G35" s="115"/>
      <c r="H35" s="157"/>
    </row>
    <row r="36" spans="1:8" ht="24" x14ac:dyDescent="0.25">
      <c r="A36" s="172"/>
      <c r="B36" s="88"/>
      <c r="C36" s="88"/>
      <c r="D36" s="56" t="s">
        <v>513</v>
      </c>
      <c r="E36" s="88" t="s">
        <v>33</v>
      </c>
      <c r="F36" s="88"/>
      <c r="G36" s="115">
        <f>1000-1000</f>
        <v>0</v>
      </c>
      <c r="H36" s="157"/>
    </row>
    <row r="37" spans="1:8" ht="24" x14ac:dyDescent="0.25">
      <c r="A37" s="173"/>
      <c r="B37" s="89"/>
      <c r="C37" s="89"/>
      <c r="D37" s="57" t="s">
        <v>520</v>
      </c>
      <c r="E37" s="89"/>
      <c r="F37" s="89"/>
      <c r="G37" s="91"/>
      <c r="H37" s="158"/>
    </row>
    <row r="38" spans="1:8" ht="24" x14ac:dyDescent="0.25">
      <c r="A38" s="171" t="s">
        <v>521</v>
      </c>
      <c r="B38" s="87" t="s">
        <v>522</v>
      </c>
      <c r="C38" s="87" t="s">
        <v>523</v>
      </c>
      <c r="D38" s="55" t="s">
        <v>524</v>
      </c>
      <c r="E38" s="87" t="s">
        <v>33</v>
      </c>
      <c r="F38" s="87" t="s">
        <v>15</v>
      </c>
      <c r="G38" s="90">
        <f>4369.585+51.8</f>
        <v>4421.3850000000002</v>
      </c>
      <c r="H38" s="156" t="s">
        <v>525</v>
      </c>
    </row>
    <row r="39" spans="1:8" ht="36" x14ac:dyDescent="0.25">
      <c r="A39" s="172"/>
      <c r="B39" s="88"/>
      <c r="C39" s="88"/>
      <c r="D39" s="56" t="s">
        <v>519</v>
      </c>
      <c r="E39" s="88"/>
      <c r="F39" s="88"/>
      <c r="G39" s="115"/>
      <c r="H39" s="157"/>
    </row>
    <row r="40" spans="1:8" ht="24" x14ac:dyDescent="0.25">
      <c r="A40" s="172"/>
      <c r="B40" s="88"/>
      <c r="C40" s="88"/>
      <c r="D40" s="56" t="s">
        <v>513</v>
      </c>
      <c r="E40" s="88"/>
      <c r="F40" s="88"/>
      <c r="G40" s="115"/>
      <c r="H40" s="157"/>
    </row>
    <row r="41" spans="1:8" ht="24" x14ac:dyDescent="0.25">
      <c r="A41" s="173"/>
      <c r="B41" s="89"/>
      <c r="C41" s="89"/>
      <c r="D41" s="57" t="s">
        <v>520</v>
      </c>
      <c r="E41" s="89"/>
      <c r="F41" s="89"/>
      <c r="G41" s="91"/>
      <c r="H41" s="158"/>
    </row>
    <row r="42" spans="1:8" x14ac:dyDescent="0.25">
      <c r="A42" s="45"/>
      <c r="B42" s="1" t="s">
        <v>25</v>
      </c>
      <c r="C42" s="51"/>
      <c r="D42" s="1"/>
      <c r="E42" s="45"/>
      <c r="F42" s="45"/>
      <c r="G42" s="40">
        <f>SUM(G30:G41)</f>
        <v>11998.402</v>
      </c>
      <c r="H42" s="51"/>
    </row>
    <row r="43" spans="1:8" ht="14.25" x14ac:dyDescent="0.25">
      <c r="A43" s="159" t="s">
        <v>34</v>
      </c>
      <c r="B43" s="160"/>
      <c r="C43" s="160"/>
      <c r="D43" s="160"/>
      <c r="E43" s="160"/>
      <c r="F43" s="160"/>
      <c r="G43" s="160"/>
      <c r="H43" s="161"/>
    </row>
    <row r="44" spans="1:8" ht="48" x14ac:dyDescent="0.25">
      <c r="A44" s="87" t="s">
        <v>35</v>
      </c>
      <c r="B44" s="84" t="s">
        <v>36</v>
      </c>
      <c r="C44" s="55" t="s">
        <v>37</v>
      </c>
      <c r="D44" s="63" t="s">
        <v>326</v>
      </c>
      <c r="E44" s="87" t="s">
        <v>689</v>
      </c>
      <c r="F44" s="87" t="s">
        <v>15</v>
      </c>
      <c r="G44" s="126">
        <f>1319.67+2000-3.3</f>
        <v>3316.37</v>
      </c>
      <c r="H44" s="84" t="s">
        <v>38</v>
      </c>
    </row>
    <row r="45" spans="1:8" ht="90.75" customHeight="1" x14ac:dyDescent="0.25">
      <c r="A45" s="88"/>
      <c r="B45" s="85"/>
      <c r="C45" s="56" t="s">
        <v>526</v>
      </c>
      <c r="D45" s="64" t="s">
        <v>327</v>
      </c>
      <c r="E45" s="88"/>
      <c r="F45" s="88"/>
      <c r="G45" s="127"/>
      <c r="H45" s="85"/>
    </row>
    <row r="46" spans="1:8" ht="48" x14ac:dyDescent="0.25">
      <c r="A46" s="88"/>
      <c r="B46" s="85"/>
      <c r="C46" s="56" t="s">
        <v>39</v>
      </c>
      <c r="D46" s="64" t="s">
        <v>328</v>
      </c>
      <c r="E46" s="88"/>
      <c r="F46" s="88"/>
      <c r="G46" s="127"/>
      <c r="H46" s="85"/>
    </row>
    <row r="47" spans="1:8" ht="36" x14ac:dyDescent="0.25">
      <c r="A47" s="89"/>
      <c r="B47" s="86"/>
      <c r="C47" s="57" t="s">
        <v>40</v>
      </c>
      <c r="D47" s="28" t="s">
        <v>329</v>
      </c>
      <c r="E47" s="89"/>
      <c r="F47" s="89"/>
      <c r="G47" s="128"/>
      <c r="H47" s="86"/>
    </row>
    <row r="48" spans="1:8" x14ac:dyDescent="0.25">
      <c r="A48" s="41"/>
      <c r="B48" s="1" t="s">
        <v>25</v>
      </c>
      <c r="C48" s="1"/>
      <c r="D48" s="1"/>
      <c r="E48" s="45"/>
      <c r="F48" s="45"/>
      <c r="G48" s="68">
        <f>SUM(G44:G47)</f>
        <v>3316.37</v>
      </c>
      <c r="H48" s="51"/>
    </row>
    <row r="49" spans="1:8" ht="14.25" x14ac:dyDescent="0.25">
      <c r="A49" s="159" t="s">
        <v>41</v>
      </c>
      <c r="B49" s="160"/>
      <c r="C49" s="160"/>
      <c r="D49" s="160"/>
      <c r="E49" s="160"/>
      <c r="F49" s="160"/>
      <c r="G49" s="160"/>
      <c r="H49" s="161"/>
    </row>
    <row r="50" spans="1:8" ht="60" x14ac:dyDescent="0.25">
      <c r="A50" s="87" t="s">
        <v>42</v>
      </c>
      <c r="B50" s="84" t="s">
        <v>605</v>
      </c>
      <c r="C50" s="84" t="s">
        <v>527</v>
      </c>
      <c r="D50" s="27" t="s">
        <v>528</v>
      </c>
      <c r="E50" s="87" t="s">
        <v>689</v>
      </c>
      <c r="F50" s="87" t="s">
        <v>15</v>
      </c>
      <c r="G50" s="90">
        <f>1843.38-19.8</f>
        <v>1823.5800000000002</v>
      </c>
      <c r="H50" s="84" t="s">
        <v>43</v>
      </c>
    </row>
    <row r="51" spans="1:8" ht="80.25" customHeight="1" x14ac:dyDescent="0.25">
      <c r="A51" s="88"/>
      <c r="B51" s="85"/>
      <c r="C51" s="85"/>
      <c r="D51" s="27" t="s">
        <v>529</v>
      </c>
      <c r="E51" s="88"/>
      <c r="F51" s="88"/>
      <c r="G51" s="115"/>
      <c r="H51" s="85"/>
    </row>
    <row r="52" spans="1:8" ht="36" x14ac:dyDescent="0.25">
      <c r="A52" s="88"/>
      <c r="B52" s="85"/>
      <c r="C52" s="85"/>
      <c r="D52" s="27" t="s">
        <v>530</v>
      </c>
      <c r="E52" s="88"/>
      <c r="F52" s="88"/>
      <c r="G52" s="115"/>
      <c r="H52" s="85"/>
    </row>
    <row r="53" spans="1:8" ht="24" x14ac:dyDescent="0.25">
      <c r="A53" s="89"/>
      <c r="B53" s="86"/>
      <c r="C53" s="86"/>
      <c r="D53" s="27" t="s">
        <v>531</v>
      </c>
      <c r="E53" s="89"/>
      <c r="F53" s="89"/>
      <c r="G53" s="91"/>
      <c r="H53" s="86"/>
    </row>
    <row r="54" spans="1:8" ht="48" x14ac:dyDescent="0.25">
      <c r="A54" s="87" t="s">
        <v>532</v>
      </c>
      <c r="B54" s="84" t="s">
        <v>533</v>
      </c>
      <c r="C54" s="84" t="s">
        <v>534</v>
      </c>
      <c r="D54" s="27" t="s">
        <v>535</v>
      </c>
      <c r="E54" s="87" t="s">
        <v>689</v>
      </c>
      <c r="F54" s="87" t="s">
        <v>15</v>
      </c>
      <c r="G54" s="90">
        <v>440</v>
      </c>
      <c r="H54" s="87" t="s">
        <v>536</v>
      </c>
    </row>
    <row r="55" spans="1:8" ht="48" x14ac:dyDescent="0.25">
      <c r="A55" s="88"/>
      <c r="B55" s="85"/>
      <c r="C55" s="85"/>
      <c r="D55" s="27" t="s">
        <v>537</v>
      </c>
      <c r="E55" s="88"/>
      <c r="F55" s="88"/>
      <c r="G55" s="115"/>
      <c r="H55" s="88"/>
    </row>
    <row r="56" spans="1:8" ht="36" x14ac:dyDescent="0.25">
      <c r="A56" s="88"/>
      <c r="B56" s="85"/>
      <c r="C56" s="85"/>
      <c r="D56" s="27" t="s">
        <v>530</v>
      </c>
      <c r="E56" s="88"/>
      <c r="F56" s="88"/>
      <c r="G56" s="115"/>
      <c r="H56" s="88"/>
    </row>
    <row r="57" spans="1:8" ht="24" x14ac:dyDescent="0.25">
      <c r="A57" s="89"/>
      <c r="B57" s="86"/>
      <c r="C57" s="86"/>
      <c r="D57" s="27" t="s">
        <v>531</v>
      </c>
      <c r="E57" s="89"/>
      <c r="F57" s="89"/>
      <c r="G57" s="91"/>
      <c r="H57" s="89"/>
    </row>
    <row r="58" spans="1:8" x14ac:dyDescent="0.25">
      <c r="A58" s="41"/>
      <c r="B58" s="1" t="s">
        <v>25</v>
      </c>
      <c r="C58" s="1"/>
      <c r="D58" s="1"/>
      <c r="E58" s="45"/>
      <c r="F58" s="45"/>
      <c r="G58" s="40">
        <f>SUM(G50:G57)</f>
        <v>2263.58</v>
      </c>
      <c r="H58" s="51"/>
    </row>
    <row r="59" spans="1:8" ht="14.25" x14ac:dyDescent="0.25">
      <c r="A59" s="159" t="s">
        <v>538</v>
      </c>
      <c r="B59" s="160"/>
      <c r="C59" s="160"/>
      <c r="D59" s="160"/>
      <c r="E59" s="160"/>
      <c r="F59" s="160"/>
      <c r="G59" s="160"/>
      <c r="H59" s="161"/>
    </row>
    <row r="60" spans="1:8" ht="84" x14ac:dyDescent="0.25">
      <c r="A60" s="87" t="s">
        <v>44</v>
      </c>
      <c r="B60" s="84" t="s">
        <v>539</v>
      </c>
      <c r="C60" s="84" t="s">
        <v>540</v>
      </c>
      <c r="D60" s="63" t="s">
        <v>541</v>
      </c>
      <c r="E60" s="87" t="s">
        <v>689</v>
      </c>
      <c r="F60" s="87" t="s">
        <v>15</v>
      </c>
      <c r="G60" s="95">
        <f>11000+200+1000</f>
        <v>12200</v>
      </c>
      <c r="H60" s="84" t="s">
        <v>45</v>
      </c>
    </row>
    <row r="61" spans="1:8" ht="36" x14ac:dyDescent="0.25">
      <c r="A61" s="88"/>
      <c r="B61" s="85"/>
      <c r="C61" s="85"/>
      <c r="D61" s="64" t="s">
        <v>542</v>
      </c>
      <c r="E61" s="88"/>
      <c r="F61" s="88"/>
      <c r="G61" s="103"/>
      <c r="H61" s="85"/>
    </row>
    <row r="62" spans="1:8" ht="36" x14ac:dyDescent="0.25">
      <c r="A62" s="88"/>
      <c r="B62" s="85"/>
      <c r="C62" s="85"/>
      <c r="D62" s="27" t="s">
        <v>530</v>
      </c>
      <c r="E62" s="88"/>
      <c r="F62" s="88"/>
      <c r="G62" s="103"/>
      <c r="H62" s="85"/>
    </row>
    <row r="63" spans="1:8" ht="24" x14ac:dyDescent="0.25">
      <c r="A63" s="89"/>
      <c r="B63" s="86"/>
      <c r="C63" s="86"/>
      <c r="D63" s="27" t="s">
        <v>531</v>
      </c>
      <c r="E63" s="89"/>
      <c r="F63" s="89"/>
      <c r="G63" s="96"/>
      <c r="H63" s="86"/>
    </row>
    <row r="64" spans="1:8" x14ac:dyDescent="0.25">
      <c r="A64" s="41"/>
      <c r="B64" s="1" t="s">
        <v>25</v>
      </c>
      <c r="C64" s="1"/>
      <c r="D64" s="1"/>
      <c r="E64" s="45"/>
      <c r="F64" s="45"/>
      <c r="G64" s="6">
        <f>SUM(G59:G63)</f>
        <v>12200</v>
      </c>
      <c r="H64" s="51"/>
    </row>
    <row r="65" spans="1:8" ht="14.25" x14ac:dyDescent="0.25">
      <c r="A65" s="159" t="s">
        <v>46</v>
      </c>
      <c r="B65" s="160"/>
      <c r="C65" s="160"/>
      <c r="D65" s="160"/>
      <c r="E65" s="160"/>
      <c r="F65" s="160"/>
      <c r="G65" s="160"/>
      <c r="H65" s="161"/>
    </row>
    <row r="66" spans="1:8" ht="24" x14ac:dyDescent="0.25">
      <c r="A66" s="87" t="s">
        <v>47</v>
      </c>
      <c r="B66" s="84" t="s">
        <v>48</v>
      </c>
      <c r="C66" s="84" t="s">
        <v>49</v>
      </c>
      <c r="D66" s="63" t="s">
        <v>330</v>
      </c>
      <c r="E66" s="87" t="s">
        <v>689</v>
      </c>
      <c r="F66" s="87" t="s">
        <v>15</v>
      </c>
      <c r="G66" s="90">
        <v>7345.69</v>
      </c>
      <c r="H66" s="84" t="s">
        <v>50</v>
      </c>
    </row>
    <row r="67" spans="1:8" ht="36" x14ac:dyDescent="0.25">
      <c r="A67" s="88"/>
      <c r="B67" s="85"/>
      <c r="C67" s="85"/>
      <c r="D67" s="64" t="s">
        <v>310</v>
      </c>
      <c r="E67" s="88"/>
      <c r="F67" s="88"/>
      <c r="G67" s="115"/>
      <c r="H67" s="85"/>
    </row>
    <row r="68" spans="1:8" ht="36" x14ac:dyDescent="0.25">
      <c r="A68" s="88"/>
      <c r="B68" s="85"/>
      <c r="C68" s="85"/>
      <c r="D68" s="64" t="s">
        <v>331</v>
      </c>
      <c r="E68" s="88"/>
      <c r="F68" s="88"/>
      <c r="G68" s="115"/>
      <c r="H68" s="85"/>
    </row>
    <row r="69" spans="1:8" ht="24" x14ac:dyDescent="0.25">
      <c r="A69" s="89"/>
      <c r="B69" s="86"/>
      <c r="C69" s="86"/>
      <c r="D69" s="28" t="s">
        <v>332</v>
      </c>
      <c r="E69" s="89"/>
      <c r="F69" s="89"/>
      <c r="G69" s="91"/>
      <c r="H69" s="86"/>
    </row>
    <row r="70" spans="1:8" x14ac:dyDescent="0.25">
      <c r="A70" s="41"/>
      <c r="B70" s="1" t="s">
        <v>25</v>
      </c>
      <c r="C70" s="1"/>
      <c r="D70" s="1"/>
      <c r="E70" s="45"/>
      <c r="F70" s="45"/>
      <c r="G70" s="40">
        <f>SUM(G66:G69)</f>
        <v>7345.69</v>
      </c>
      <c r="H70" s="51"/>
    </row>
    <row r="71" spans="1:8" ht="14.25" x14ac:dyDescent="0.25">
      <c r="A71" s="159" t="s">
        <v>51</v>
      </c>
      <c r="B71" s="160"/>
      <c r="C71" s="160"/>
      <c r="D71" s="160"/>
      <c r="E71" s="160"/>
      <c r="F71" s="160"/>
      <c r="G71" s="160"/>
      <c r="H71" s="161"/>
    </row>
    <row r="72" spans="1:8" ht="24" x14ac:dyDescent="0.25">
      <c r="A72" s="87" t="s">
        <v>52</v>
      </c>
      <c r="B72" s="84" t="s">
        <v>53</v>
      </c>
      <c r="C72" s="84" t="s">
        <v>54</v>
      </c>
      <c r="D72" s="63" t="s">
        <v>337</v>
      </c>
      <c r="E72" s="87" t="s">
        <v>689</v>
      </c>
      <c r="F72" s="87" t="s">
        <v>15</v>
      </c>
      <c r="G72" s="126">
        <f>794.09-2.9</f>
        <v>791.19</v>
      </c>
      <c r="H72" s="84" t="s">
        <v>55</v>
      </c>
    </row>
    <row r="73" spans="1:8" ht="36" x14ac:dyDescent="0.25">
      <c r="A73" s="88"/>
      <c r="B73" s="85"/>
      <c r="C73" s="85"/>
      <c r="D73" s="64" t="s">
        <v>338</v>
      </c>
      <c r="E73" s="88"/>
      <c r="F73" s="88"/>
      <c r="G73" s="127"/>
      <c r="H73" s="85"/>
    </row>
    <row r="74" spans="1:8" ht="24" x14ac:dyDescent="0.25">
      <c r="A74" s="88"/>
      <c r="B74" s="85"/>
      <c r="C74" s="85" t="s">
        <v>56</v>
      </c>
      <c r="D74" s="64" t="s">
        <v>333</v>
      </c>
      <c r="E74" s="88" t="s">
        <v>57</v>
      </c>
      <c r="F74" s="88"/>
      <c r="G74" s="103">
        <v>280.5</v>
      </c>
      <c r="H74" s="85"/>
    </row>
    <row r="75" spans="1:8" ht="23.25" customHeight="1" x14ac:dyDescent="0.25">
      <c r="A75" s="89"/>
      <c r="B75" s="86"/>
      <c r="C75" s="86"/>
      <c r="D75" s="28" t="s">
        <v>334</v>
      </c>
      <c r="E75" s="89"/>
      <c r="F75" s="89"/>
      <c r="G75" s="96"/>
      <c r="H75" s="86"/>
    </row>
    <row r="76" spans="1:8" x14ac:dyDescent="0.25">
      <c r="A76" s="41"/>
      <c r="B76" s="1" t="s">
        <v>25</v>
      </c>
      <c r="C76" s="1"/>
      <c r="D76" s="1"/>
      <c r="E76" s="45"/>
      <c r="F76" s="45"/>
      <c r="G76" s="68">
        <f>SUM(G72:G75)</f>
        <v>1071.69</v>
      </c>
      <c r="H76" s="51"/>
    </row>
    <row r="77" spans="1:8" ht="14.25" x14ac:dyDescent="0.25">
      <c r="A77" s="159" t="s">
        <v>58</v>
      </c>
      <c r="B77" s="160"/>
      <c r="C77" s="160"/>
      <c r="D77" s="160"/>
      <c r="E77" s="160"/>
      <c r="F77" s="160"/>
      <c r="G77" s="160"/>
      <c r="H77" s="161"/>
    </row>
    <row r="78" spans="1:8" ht="24" x14ac:dyDescent="0.25">
      <c r="A78" s="87" t="s">
        <v>59</v>
      </c>
      <c r="B78" s="156" t="s">
        <v>60</v>
      </c>
      <c r="C78" s="156" t="s">
        <v>61</v>
      </c>
      <c r="D78" s="63" t="s">
        <v>337</v>
      </c>
      <c r="E78" s="87" t="s">
        <v>689</v>
      </c>
      <c r="F78" s="87" t="s">
        <v>15</v>
      </c>
      <c r="G78" s="95">
        <v>534</v>
      </c>
      <c r="H78" s="156" t="s">
        <v>62</v>
      </c>
    </row>
    <row r="79" spans="1:8" ht="48" x14ac:dyDescent="0.25">
      <c r="A79" s="88"/>
      <c r="B79" s="157"/>
      <c r="C79" s="157"/>
      <c r="D79" s="64" t="s">
        <v>339</v>
      </c>
      <c r="E79" s="88"/>
      <c r="F79" s="88"/>
      <c r="G79" s="103"/>
      <c r="H79" s="157"/>
    </row>
    <row r="80" spans="1:8" ht="36" x14ac:dyDescent="0.25">
      <c r="A80" s="88"/>
      <c r="B80" s="157"/>
      <c r="C80" s="157"/>
      <c r="D80" s="64" t="s">
        <v>335</v>
      </c>
      <c r="E80" s="88"/>
      <c r="F80" s="88"/>
      <c r="G80" s="103"/>
      <c r="H80" s="157"/>
    </row>
    <row r="81" spans="1:8" ht="24" x14ac:dyDescent="0.25">
      <c r="A81" s="89"/>
      <c r="B81" s="158"/>
      <c r="C81" s="158"/>
      <c r="D81" s="28" t="s">
        <v>336</v>
      </c>
      <c r="E81" s="89"/>
      <c r="F81" s="89"/>
      <c r="G81" s="96"/>
      <c r="H81" s="158"/>
    </row>
    <row r="82" spans="1:8" x14ac:dyDescent="0.25">
      <c r="A82" s="41"/>
      <c r="B82" s="1" t="s">
        <v>25</v>
      </c>
      <c r="C82" s="1"/>
      <c r="D82" s="1"/>
      <c r="E82" s="45"/>
      <c r="F82" s="45"/>
      <c r="G82" s="6">
        <f>SUM(G78:G81)</f>
        <v>534</v>
      </c>
      <c r="H82" s="51"/>
    </row>
    <row r="83" spans="1:8" ht="14.25" x14ac:dyDescent="0.25">
      <c r="A83" s="159" t="s">
        <v>63</v>
      </c>
      <c r="B83" s="160"/>
      <c r="C83" s="160"/>
      <c r="D83" s="160"/>
      <c r="E83" s="160"/>
      <c r="F83" s="160"/>
      <c r="G83" s="160"/>
      <c r="H83" s="161"/>
    </row>
    <row r="84" spans="1:8" ht="36" x14ac:dyDescent="0.25">
      <c r="A84" s="87" t="s">
        <v>64</v>
      </c>
      <c r="B84" s="84" t="s">
        <v>65</v>
      </c>
      <c r="C84" s="84" t="s">
        <v>66</v>
      </c>
      <c r="D84" s="64" t="s">
        <v>543</v>
      </c>
      <c r="E84" s="87" t="s">
        <v>689</v>
      </c>
      <c r="F84" s="87" t="s">
        <v>15</v>
      </c>
      <c r="G84" s="95">
        <v>0</v>
      </c>
      <c r="H84" s="84" t="s">
        <v>67</v>
      </c>
    </row>
    <row r="85" spans="1:8" ht="48" x14ac:dyDescent="0.25">
      <c r="A85" s="88"/>
      <c r="B85" s="85"/>
      <c r="C85" s="85"/>
      <c r="D85" s="64" t="s">
        <v>544</v>
      </c>
      <c r="E85" s="88"/>
      <c r="F85" s="88"/>
      <c r="G85" s="103"/>
      <c r="H85" s="85"/>
    </row>
    <row r="86" spans="1:8" ht="24" x14ac:dyDescent="0.25">
      <c r="A86" s="88"/>
      <c r="B86" s="85"/>
      <c r="C86" s="85"/>
      <c r="D86" s="64" t="s">
        <v>340</v>
      </c>
      <c r="E86" s="88" t="s">
        <v>68</v>
      </c>
      <c r="F86" s="88" t="s">
        <v>18</v>
      </c>
      <c r="G86" s="103"/>
      <c r="H86" s="85"/>
    </row>
    <row r="87" spans="1:8" ht="45.75" customHeight="1" x14ac:dyDescent="0.25">
      <c r="A87" s="89"/>
      <c r="B87" s="86"/>
      <c r="C87" s="86"/>
      <c r="D87" s="28" t="s">
        <v>341</v>
      </c>
      <c r="E87" s="89"/>
      <c r="F87" s="89"/>
      <c r="G87" s="96"/>
      <c r="H87" s="86"/>
    </row>
    <row r="88" spans="1:8" x14ac:dyDescent="0.25">
      <c r="A88" s="41"/>
      <c r="B88" s="1" t="s">
        <v>25</v>
      </c>
      <c r="C88" s="1"/>
      <c r="D88" s="1"/>
      <c r="E88" s="45"/>
      <c r="F88" s="45"/>
      <c r="G88" s="6">
        <f>SUM(G84:G87)</f>
        <v>0</v>
      </c>
      <c r="H88" s="51"/>
    </row>
    <row r="89" spans="1:8" ht="14.25" x14ac:dyDescent="0.25">
      <c r="A89" s="159" t="s">
        <v>69</v>
      </c>
      <c r="B89" s="160"/>
      <c r="C89" s="160"/>
      <c r="D89" s="160"/>
      <c r="E89" s="160"/>
      <c r="F89" s="160"/>
      <c r="G89" s="160"/>
      <c r="H89" s="161"/>
    </row>
    <row r="90" spans="1:8" ht="24" x14ac:dyDescent="0.25">
      <c r="A90" s="87" t="s">
        <v>70</v>
      </c>
      <c r="B90" s="84" t="s">
        <v>71</v>
      </c>
      <c r="C90" s="84" t="s">
        <v>72</v>
      </c>
      <c r="D90" s="27" t="s">
        <v>545</v>
      </c>
      <c r="E90" s="87" t="s">
        <v>689</v>
      </c>
      <c r="F90" s="87" t="s">
        <v>15</v>
      </c>
      <c r="G90" s="95">
        <v>2405.6999999999998</v>
      </c>
      <c r="H90" s="84" t="s">
        <v>73</v>
      </c>
    </row>
    <row r="91" spans="1:8" ht="24" x14ac:dyDescent="0.25">
      <c r="A91" s="88"/>
      <c r="B91" s="85"/>
      <c r="C91" s="85"/>
      <c r="D91" s="27" t="s">
        <v>546</v>
      </c>
      <c r="E91" s="88"/>
      <c r="F91" s="88"/>
      <c r="G91" s="103"/>
      <c r="H91" s="85"/>
    </row>
    <row r="92" spans="1:8" ht="24" x14ac:dyDescent="0.25">
      <c r="A92" s="88"/>
      <c r="B92" s="85"/>
      <c r="C92" s="85"/>
      <c r="D92" s="27" t="s">
        <v>547</v>
      </c>
      <c r="E92" s="88"/>
      <c r="F92" s="88"/>
      <c r="G92" s="103"/>
      <c r="H92" s="85"/>
    </row>
    <row r="93" spans="1:8" ht="24" x14ac:dyDescent="0.25">
      <c r="A93" s="89"/>
      <c r="B93" s="86"/>
      <c r="C93" s="86"/>
      <c r="D93" s="27" t="s">
        <v>548</v>
      </c>
      <c r="E93" s="89"/>
      <c r="F93" s="89"/>
      <c r="G93" s="96"/>
      <c r="H93" s="86"/>
    </row>
    <row r="94" spans="1:8" ht="24" x14ac:dyDescent="0.25">
      <c r="A94" s="87" t="s">
        <v>549</v>
      </c>
      <c r="B94" s="180" t="s">
        <v>550</v>
      </c>
      <c r="C94" s="180" t="s">
        <v>550</v>
      </c>
      <c r="D94" s="27" t="s">
        <v>545</v>
      </c>
      <c r="E94" s="87" t="s">
        <v>689</v>
      </c>
      <c r="F94" s="87" t="s">
        <v>15</v>
      </c>
      <c r="G94" s="126">
        <f>3561.58-9.9</f>
        <v>3551.68</v>
      </c>
      <c r="H94" s="84" t="s">
        <v>551</v>
      </c>
    </row>
    <row r="95" spans="1:8" ht="24" x14ac:dyDescent="0.25">
      <c r="A95" s="88"/>
      <c r="B95" s="181"/>
      <c r="C95" s="181"/>
      <c r="D95" s="27" t="s">
        <v>546</v>
      </c>
      <c r="E95" s="88"/>
      <c r="F95" s="88"/>
      <c r="G95" s="127"/>
      <c r="H95" s="85"/>
    </row>
    <row r="96" spans="1:8" ht="24" x14ac:dyDescent="0.25">
      <c r="A96" s="88"/>
      <c r="B96" s="181"/>
      <c r="C96" s="181"/>
      <c r="D96" s="27" t="s">
        <v>547</v>
      </c>
      <c r="E96" s="88"/>
      <c r="F96" s="88"/>
      <c r="G96" s="127"/>
      <c r="H96" s="85"/>
    </row>
    <row r="97" spans="1:8" ht="24" x14ac:dyDescent="0.25">
      <c r="A97" s="89"/>
      <c r="B97" s="182"/>
      <c r="C97" s="182"/>
      <c r="D97" s="27" t="s">
        <v>548</v>
      </c>
      <c r="E97" s="89"/>
      <c r="F97" s="89"/>
      <c r="G97" s="128"/>
      <c r="H97" s="86"/>
    </row>
    <row r="98" spans="1:8" x14ac:dyDescent="0.25">
      <c r="A98" s="41"/>
      <c r="B98" s="1" t="s">
        <v>25</v>
      </c>
      <c r="C98" s="1"/>
      <c r="D98" s="1"/>
      <c r="E98" s="45"/>
      <c r="F98" s="45"/>
      <c r="G98" s="68">
        <f>SUM(G90:G97)</f>
        <v>5957.3799999999992</v>
      </c>
      <c r="H98" s="51"/>
    </row>
    <row r="99" spans="1:8" ht="14.25" x14ac:dyDescent="0.25">
      <c r="A99" s="159" t="s">
        <v>74</v>
      </c>
      <c r="B99" s="160"/>
      <c r="C99" s="160"/>
      <c r="D99" s="160"/>
      <c r="E99" s="160"/>
      <c r="F99" s="160"/>
      <c r="G99" s="160"/>
      <c r="H99" s="161"/>
    </row>
    <row r="100" spans="1:8" ht="60" x14ac:dyDescent="0.25">
      <c r="A100" s="171" t="s">
        <v>75</v>
      </c>
      <c r="B100" s="156" t="s">
        <v>76</v>
      </c>
      <c r="C100" s="84" t="s">
        <v>77</v>
      </c>
      <c r="D100" s="27" t="s">
        <v>342</v>
      </c>
      <c r="E100" s="87" t="s">
        <v>284</v>
      </c>
      <c r="F100" s="87" t="s">
        <v>15</v>
      </c>
      <c r="G100" s="95">
        <v>1342</v>
      </c>
      <c r="H100" s="84" t="s">
        <v>552</v>
      </c>
    </row>
    <row r="101" spans="1:8" ht="48" x14ac:dyDescent="0.25">
      <c r="A101" s="172"/>
      <c r="B101" s="157"/>
      <c r="C101" s="86"/>
      <c r="D101" s="27" t="s">
        <v>553</v>
      </c>
      <c r="E101" s="88"/>
      <c r="F101" s="89"/>
      <c r="G101" s="96"/>
      <c r="H101" s="85"/>
    </row>
    <row r="102" spans="1:8" ht="36" x14ac:dyDescent="0.25">
      <c r="A102" s="172"/>
      <c r="B102" s="157"/>
      <c r="C102" s="156" t="s">
        <v>78</v>
      </c>
      <c r="D102" s="27" t="s">
        <v>554</v>
      </c>
      <c r="E102" s="88"/>
      <c r="F102" s="87" t="s">
        <v>79</v>
      </c>
      <c r="G102" s="95">
        <v>0</v>
      </c>
      <c r="H102" s="85"/>
    </row>
    <row r="103" spans="1:8" ht="36" x14ac:dyDescent="0.25">
      <c r="A103" s="173"/>
      <c r="B103" s="158"/>
      <c r="C103" s="158"/>
      <c r="D103" s="27" t="s">
        <v>555</v>
      </c>
      <c r="E103" s="89"/>
      <c r="F103" s="89"/>
      <c r="G103" s="96"/>
      <c r="H103" s="86"/>
    </row>
    <row r="104" spans="1:8" x14ac:dyDescent="0.25">
      <c r="A104" s="41"/>
      <c r="B104" s="1" t="s">
        <v>25</v>
      </c>
      <c r="C104" s="1"/>
      <c r="D104" s="1"/>
      <c r="E104" s="45"/>
      <c r="F104" s="45"/>
      <c r="G104" s="6">
        <f>SUM(G100:G103)</f>
        <v>1342</v>
      </c>
      <c r="H104" s="51"/>
    </row>
    <row r="105" spans="1:8" ht="14.25" x14ac:dyDescent="0.25">
      <c r="A105" s="148" t="s">
        <v>80</v>
      </c>
      <c r="B105" s="149"/>
      <c r="C105" s="149"/>
      <c r="D105" s="149"/>
      <c r="E105" s="149"/>
      <c r="F105" s="149"/>
      <c r="G105" s="149"/>
      <c r="H105" s="150"/>
    </row>
    <row r="106" spans="1:8" ht="96" x14ac:dyDescent="0.25">
      <c r="A106" s="107" t="s">
        <v>81</v>
      </c>
      <c r="B106" s="122" t="s">
        <v>82</v>
      </c>
      <c r="C106" s="151" t="s">
        <v>83</v>
      </c>
      <c r="D106" s="59" t="s">
        <v>346</v>
      </c>
      <c r="E106" s="153" t="s">
        <v>285</v>
      </c>
      <c r="F106" s="107" t="s">
        <v>15</v>
      </c>
      <c r="G106" s="113">
        <f>700+48</f>
        <v>748</v>
      </c>
      <c r="H106" s="122" t="s">
        <v>85</v>
      </c>
    </row>
    <row r="107" spans="1:8" ht="156" x14ac:dyDescent="0.25">
      <c r="A107" s="108"/>
      <c r="B107" s="123"/>
      <c r="C107" s="152"/>
      <c r="D107" s="29" t="s">
        <v>343</v>
      </c>
      <c r="E107" s="154"/>
      <c r="F107" s="108"/>
      <c r="G107" s="125"/>
      <c r="H107" s="123"/>
    </row>
    <row r="108" spans="1:8" ht="72" x14ac:dyDescent="0.25">
      <c r="A108" s="108"/>
      <c r="B108" s="123"/>
      <c r="C108" s="123" t="s">
        <v>86</v>
      </c>
      <c r="D108" s="59" t="s">
        <v>344</v>
      </c>
      <c r="E108" s="154"/>
      <c r="F108" s="108"/>
      <c r="G108" s="125"/>
      <c r="H108" s="123"/>
    </row>
    <row r="109" spans="1:8" ht="60" x14ac:dyDescent="0.25">
      <c r="A109" s="109"/>
      <c r="B109" s="124"/>
      <c r="C109" s="124"/>
      <c r="D109" s="30" t="s">
        <v>345</v>
      </c>
      <c r="E109" s="155"/>
      <c r="F109" s="109"/>
      <c r="G109" s="114"/>
      <c r="H109" s="124"/>
    </row>
    <row r="110" spans="1:8" ht="48" x14ac:dyDescent="0.25">
      <c r="A110" s="87" t="s">
        <v>87</v>
      </c>
      <c r="B110" s="84" t="s">
        <v>88</v>
      </c>
      <c r="C110" s="84" t="s">
        <v>89</v>
      </c>
      <c r="D110" s="63" t="s">
        <v>347</v>
      </c>
      <c r="E110" s="87" t="s">
        <v>90</v>
      </c>
      <c r="F110" s="87" t="s">
        <v>15</v>
      </c>
      <c r="G110" s="95">
        <f>1000-2.7</f>
        <v>997.3</v>
      </c>
      <c r="H110" s="84" t="s">
        <v>91</v>
      </c>
    </row>
    <row r="111" spans="1:8" ht="48" x14ac:dyDescent="0.25">
      <c r="A111" s="88"/>
      <c r="B111" s="85"/>
      <c r="C111" s="85"/>
      <c r="D111" s="64" t="s">
        <v>348</v>
      </c>
      <c r="E111" s="88"/>
      <c r="F111" s="88"/>
      <c r="G111" s="103"/>
      <c r="H111" s="85"/>
    </row>
    <row r="112" spans="1:8" ht="36" x14ac:dyDescent="0.25">
      <c r="A112" s="88"/>
      <c r="B112" s="85"/>
      <c r="C112" s="85"/>
      <c r="D112" s="64" t="s">
        <v>349</v>
      </c>
      <c r="E112" s="88"/>
      <c r="F112" s="88"/>
      <c r="G112" s="103"/>
      <c r="H112" s="85"/>
    </row>
    <row r="113" spans="1:8" ht="48" x14ac:dyDescent="0.25">
      <c r="A113" s="89"/>
      <c r="B113" s="86"/>
      <c r="C113" s="86"/>
      <c r="D113" s="28" t="s">
        <v>350</v>
      </c>
      <c r="E113" s="89"/>
      <c r="F113" s="89"/>
      <c r="G113" s="96"/>
      <c r="H113" s="86"/>
    </row>
    <row r="114" spans="1:8" ht="36" x14ac:dyDescent="0.25">
      <c r="A114" s="87" t="s">
        <v>92</v>
      </c>
      <c r="B114" s="84" t="s">
        <v>93</v>
      </c>
      <c r="C114" s="84" t="s">
        <v>357</v>
      </c>
      <c r="D114" s="55" t="s">
        <v>353</v>
      </c>
      <c r="E114" s="87" t="s">
        <v>94</v>
      </c>
      <c r="F114" s="87" t="s">
        <v>15</v>
      </c>
      <c r="G114" s="95">
        <v>700</v>
      </c>
      <c r="H114" s="84" t="s">
        <v>355</v>
      </c>
    </row>
    <row r="115" spans="1:8" ht="24" x14ac:dyDescent="0.25">
      <c r="A115" s="88"/>
      <c r="B115" s="85"/>
      <c r="C115" s="85"/>
      <c r="D115" s="64" t="s">
        <v>351</v>
      </c>
      <c r="E115" s="88"/>
      <c r="F115" s="88"/>
      <c r="G115" s="103"/>
      <c r="H115" s="85"/>
    </row>
    <row r="116" spans="1:8" ht="36" x14ac:dyDescent="0.25">
      <c r="A116" s="88"/>
      <c r="B116" s="85"/>
      <c r="C116" s="85"/>
      <c r="D116" s="64" t="s">
        <v>356</v>
      </c>
      <c r="E116" s="88"/>
      <c r="F116" s="88"/>
      <c r="G116" s="103"/>
      <c r="H116" s="85"/>
    </row>
    <row r="117" spans="1:8" ht="24" x14ac:dyDescent="0.25">
      <c r="A117" s="89"/>
      <c r="B117" s="86"/>
      <c r="C117" s="86"/>
      <c r="D117" s="28" t="s">
        <v>354</v>
      </c>
      <c r="E117" s="89"/>
      <c r="F117" s="89"/>
      <c r="G117" s="96"/>
      <c r="H117" s="86"/>
    </row>
    <row r="118" spans="1:8" ht="36" x14ac:dyDescent="0.25">
      <c r="A118" s="87" t="s">
        <v>95</v>
      </c>
      <c r="B118" s="84" t="s">
        <v>96</v>
      </c>
      <c r="C118" s="84" t="s">
        <v>97</v>
      </c>
      <c r="D118" s="63" t="s">
        <v>358</v>
      </c>
      <c r="E118" s="87" t="s">
        <v>84</v>
      </c>
      <c r="F118" s="87" t="s">
        <v>15</v>
      </c>
      <c r="G118" s="95">
        <v>500</v>
      </c>
      <c r="H118" s="84" t="s">
        <v>98</v>
      </c>
    </row>
    <row r="119" spans="1:8" ht="24" x14ac:dyDescent="0.25">
      <c r="A119" s="88"/>
      <c r="B119" s="85"/>
      <c r="C119" s="85"/>
      <c r="D119" s="64" t="s">
        <v>359</v>
      </c>
      <c r="E119" s="88"/>
      <c r="F119" s="88"/>
      <c r="G119" s="103"/>
      <c r="H119" s="85"/>
    </row>
    <row r="120" spans="1:8" ht="60" x14ac:dyDescent="0.25">
      <c r="A120" s="88"/>
      <c r="B120" s="85"/>
      <c r="C120" s="85"/>
      <c r="D120" s="64" t="s">
        <v>360</v>
      </c>
      <c r="E120" s="88"/>
      <c r="F120" s="88"/>
      <c r="G120" s="103"/>
      <c r="H120" s="85"/>
    </row>
    <row r="121" spans="1:8" ht="24" x14ac:dyDescent="0.25">
      <c r="A121" s="89"/>
      <c r="B121" s="86"/>
      <c r="C121" s="86"/>
      <c r="D121" s="28" t="s">
        <v>352</v>
      </c>
      <c r="E121" s="89"/>
      <c r="F121" s="89"/>
      <c r="G121" s="96"/>
      <c r="H121" s="86"/>
    </row>
    <row r="122" spans="1:8" x14ac:dyDescent="0.25">
      <c r="A122" s="45"/>
      <c r="B122" s="1" t="s">
        <v>25</v>
      </c>
      <c r="C122" s="51"/>
      <c r="D122" s="1"/>
      <c r="E122" s="45"/>
      <c r="F122" s="45"/>
      <c r="G122" s="6">
        <f>SUM(G106:G121)</f>
        <v>2945.3</v>
      </c>
      <c r="H122" s="51"/>
    </row>
    <row r="123" spans="1:8" ht="34.5" customHeight="1" x14ac:dyDescent="0.25">
      <c r="A123" s="159" t="s">
        <v>610</v>
      </c>
      <c r="B123" s="160"/>
      <c r="C123" s="160"/>
      <c r="D123" s="160"/>
      <c r="E123" s="160"/>
      <c r="F123" s="160"/>
      <c r="G123" s="160"/>
      <c r="H123" s="161"/>
    </row>
    <row r="124" spans="1:8" ht="60" x14ac:dyDescent="0.25">
      <c r="A124" s="87" t="s">
        <v>101</v>
      </c>
      <c r="B124" s="156" t="s">
        <v>611</v>
      </c>
      <c r="C124" s="84" t="s">
        <v>633</v>
      </c>
      <c r="D124" s="179" t="s">
        <v>629</v>
      </c>
      <c r="E124" s="47" t="s">
        <v>689</v>
      </c>
      <c r="F124" s="47" t="s">
        <v>15</v>
      </c>
      <c r="G124" s="67">
        <f>1829.3+1000+561.2</f>
        <v>3390.5</v>
      </c>
      <c r="H124" s="156" t="s">
        <v>612</v>
      </c>
    </row>
    <row r="125" spans="1:8" ht="62.25" customHeight="1" x14ac:dyDescent="0.25">
      <c r="A125" s="88"/>
      <c r="B125" s="157"/>
      <c r="C125" s="85"/>
      <c r="D125" s="141"/>
      <c r="E125" s="48" t="s">
        <v>494</v>
      </c>
      <c r="F125" s="48" t="s">
        <v>15</v>
      </c>
      <c r="G125" s="53">
        <v>15000</v>
      </c>
      <c r="H125" s="157"/>
    </row>
    <row r="126" spans="1:8" ht="123.75" customHeight="1" x14ac:dyDescent="0.25">
      <c r="A126" s="88"/>
      <c r="B126" s="157"/>
      <c r="C126" s="85"/>
      <c r="D126" s="56" t="s">
        <v>630</v>
      </c>
      <c r="E126" s="48" t="s">
        <v>102</v>
      </c>
      <c r="F126" s="48" t="s">
        <v>103</v>
      </c>
      <c r="G126" s="53"/>
      <c r="H126" s="157"/>
    </row>
    <row r="127" spans="1:8" ht="72" x14ac:dyDescent="0.25">
      <c r="A127" s="88"/>
      <c r="B127" s="157"/>
      <c r="C127" s="56" t="s">
        <v>104</v>
      </c>
      <c r="D127" s="85" t="s">
        <v>361</v>
      </c>
      <c r="E127" s="48" t="s">
        <v>105</v>
      </c>
      <c r="F127" s="48" t="s">
        <v>15</v>
      </c>
      <c r="G127" s="53">
        <v>1800</v>
      </c>
      <c r="H127" s="157"/>
    </row>
    <row r="128" spans="1:8" ht="39" customHeight="1" x14ac:dyDescent="0.25">
      <c r="A128" s="88"/>
      <c r="B128" s="157"/>
      <c r="C128" s="56" t="s">
        <v>106</v>
      </c>
      <c r="D128" s="85"/>
      <c r="E128" s="48" t="s">
        <v>622</v>
      </c>
      <c r="F128" s="48" t="s">
        <v>15</v>
      </c>
      <c r="G128" s="53">
        <v>0</v>
      </c>
      <c r="H128" s="157"/>
    </row>
    <row r="129" spans="1:8" ht="61.5" customHeight="1" x14ac:dyDescent="0.25">
      <c r="A129" s="88"/>
      <c r="B129" s="157"/>
      <c r="C129" s="56" t="s">
        <v>107</v>
      </c>
      <c r="D129" s="85" t="s">
        <v>631</v>
      </c>
      <c r="E129" s="48" t="s">
        <v>108</v>
      </c>
      <c r="F129" s="48" t="s">
        <v>15</v>
      </c>
      <c r="G129" s="53">
        <v>0</v>
      </c>
      <c r="H129" s="157"/>
    </row>
    <row r="130" spans="1:8" ht="60" x14ac:dyDescent="0.25">
      <c r="A130" s="88"/>
      <c r="B130" s="157"/>
      <c r="C130" s="56" t="s">
        <v>672</v>
      </c>
      <c r="D130" s="85"/>
      <c r="E130" s="48" t="s">
        <v>33</v>
      </c>
      <c r="F130" s="48" t="s">
        <v>15</v>
      </c>
      <c r="G130" s="65">
        <f>1500+466.3</f>
        <v>1966.3</v>
      </c>
      <c r="H130" s="157"/>
    </row>
    <row r="131" spans="1:8" ht="42" customHeight="1" x14ac:dyDescent="0.25">
      <c r="A131" s="89"/>
      <c r="B131" s="158"/>
      <c r="C131" s="57" t="s">
        <v>109</v>
      </c>
      <c r="D131" s="86"/>
      <c r="E131" s="49" t="s">
        <v>110</v>
      </c>
      <c r="F131" s="49" t="s">
        <v>15</v>
      </c>
      <c r="G131" s="54">
        <f>4213-1156.6</f>
        <v>3056.4</v>
      </c>
      <c r="H131" s="158"/>
    </row>
    <row r="132" spans="1:8" ht="48" x14ac:dyDescent="0.25">
      <c r="A132" s="87" t="s">
        <v>111</v>
      </c>
      <c r="B132" s="84" t="s">
        <v>112</v>
      </c>
      <c r="C132" s="87" t="s">
        <v>113</v>
      </c>
      <c r="D132" s="27" t="s">
        <v>362</v>
      </c>
      <c r="E132" s="87" t="s">
        <v>494</v>
      </c>
      <c r="F132" s="87" t="s">
        <v>15</v>
      </c>
      <c r="G132" s="95">
        <v>60</v>
      </c>
      <c r="H132" s="84" t="s">
        <v>114</v>
      </c>
    </row>
    <row r="133" spans="1:8" ht="84" x14ac:dyDescent="0.25">
      <c r="A133" s="88"/>
      <c r="B133" s="85"/>
      <c r="C133" s="88"/>
      <c r="D133" s="27" t="s">
        <v>363</v>
      </c>
      <c r="E133" s="88"/>
      <c r="F133" s="88"/>
      <c r="G133" s="103"/>
      <c r="H133" s="85"/>
    </row>
    <row r="134" spans="1:8" ht="25.5" customHeight="1" x14ac:dyDescent="0.25">
      <c r="A134" s="88"/>
      <c r="B134" s="85"/>
      <c r="C134" s="88" t="s">
        <v>613</v>
      </c>
      <c r="D134" s="27" t="s">
        <v>364</v>
      </c>
      <c r="E134" s="88" t="s">
        <v>556</v>
      </c>
      <c r="F134" s="88"/>
      <c r="G134" s="103">
        <v>100</v>
      </c>
      <c r="H134" s="85"/>
    </row>
    <row r="135" spans="1:8" ht="24" x14ac:dyDescent="0.25">
      <c r="A135" s="89"/>
      <c r="B135" s="86"/>
      <c r="C135" s="89"/>
      <c r="D135" s="27" t="s">
        <v>632</v>
      </c>
      <c r="E135" s="89"/>
      <c r="F135" s="89"/>
      <c r="G135" s="96"/>
      <c r="H135" s="86"/>
    </row>
    <row r="136" spans="1:8" x14ac:dyDescent="0.25">
      <c r="A136" s="45"/>
      <c r="B136" s="1" t="s">
        <v>25</v>
      </c>
      <c r="C136" s="51"/>
      <c r="D136" s="1"/>
      <c r="E136" s="45"/>
      <c r="F136" s="45"/>
      <c r="G136" s="40">
        <f>SUM(G124:G135)</f>
        <v>25373.200000000001</v>
      </c>
      <c r="H136" s="51"/>
    </row>
    <row r="137" spans="1:8" ht="14.25" x14ac:dyDescent="0.25">
      <c r="A137" s="142" t="s">
        <v>115</v>
      </c>
      <c r="B137" s="143"/>
      <c r="C137" s="143"/>
      <c r="D137" s="143"/>
      <c r="E137" s="143"/>
      <c r="F137" s="143"/>
      <c r="G137" s="143"/>
      <c r="H137" s="144"/>
    </row>
    <row r="138" spans="1:8" ht="24" x14ac:dyDescent="0.25">
      <c r="A138" s="145" t="s">
        <v>116</v>
      </c>
      <c r="B138" s="84" t="s">
        <v>117</v>
      </c>
      <c r="C138" s="84" t="s">
        <v>118</v>
      </c>
      <c r="D138" s="55" t="s">
        <v>365</v>
      </c>
      <c r="E138" s="87" t="s">
        <v>119</v>
      </c>
      <c r="F138" s="87" t="s">
        <v>103</v>
      </c>
      <c r="G138" s="95">
        <v>500</v>
      </c>
      <c r="H138" s="84" t="s">
        <v>370</v>
      </c>
    </row>
    <row r="139" spans="1:8" ht="48" x14ac:dyDescent="0.25">
      <c r="A139" s="146"/>
      <c r="B139" s="85"/>
      <c r="C139" s="85"/>
      <c r="D139" s="56" t="s">
        <v>367</v>
      </c>
      <c r="E139" s="88"/>
      <c r="F139" s="88"/>
      <c r="G139" s="103"/>
      <c r="H139" s="85"/>
    </row>
    <row r="140" spans="1:8" ht="72" x14ac:dyDescent="0.25">
      <c r="A140" s="146"/>
      <c r="B140" s="85"/>
      <c r="C140" s="85"/>
      <c r="D140" s="56" t="s">
        <v>369</v>
      </c>
      <c r="E140" s="88"/>
      <c r="F140" s="88"/>
      <c r="G140" s="103"/>
      <c r="H140" s="85"/>
    </row>
    <row r="141" spans="1:8" ht="72" x14ac:dyDescent="0.25">
      <c r="A141" s="147"/>
      <c r="B141" s="86"/>
      <c r="C141" s="86"/>
      <c r="D141" s="28" t="s">
        <v>371</v>
      </c>
      <c r="E141" s="49" t="s">
        <v>204</v>
      </c>
      <c r="F141" s="49" t="s">
        <v>15</v>
      </c>
      <c r="G141" s="54">
        <f>100-100</f>
        <v>0</v>
      </c>
      <c r="H141" s="86"/>
    </row>
    <row r="142" spans="1:8" x14ac:dyDescent="0.25">
      <c r="A142" s="41"/>
      <c r="B142" s="1" t="s">
        <v>25</v>
      </c>
      <c r="C142" s="1"/>
      <c r="D142" s="1"/>
      <c r="E142" s="45"/>
      <c r="F142" s="45"/>
      <c r="G142" s="6">
        <f>SUM(G138:G141)</f>
        <v>500</v>
      </c>
      <c r="H142" s="51"/>
    </row>
    <row r="143" spans="1:8" ht="14.25" x14ac:dyDescent="0.25">
      <c r="A143" s="159" t="s">
        <v>120</v>
      </c>
      <c r="B143" s="160"/>
      <c r="C143" s="160"/>
      <c r="D143" s="160"/>
      <c r="E143" s="160"/>
      <c r="F143" s="160"/>
      <c r="G143" s="160"/>
      <c r="H143" s="161"/>
    </row>
    <row r="144" spans="1:8" ht="53.25" customHeight="1" x14ac:dyDescent="0.25">
      <c r="A144" s="87" t="s">
        <v>121</v>
      </c>
      <c r="B144" s="84" t="s">
        <v>122</v>
      </c>
      <c r="C144" s="84" t="s">
        <v>123</v>
      </c>
      <c r="D144" s="63" t="s">
        <v>374</v>
      </c>
      <c r="E144" s="87" t="s">
        <v>124</v>
      </c>
      <c r="F144" s="87" t="s">
        <v>15</v>
      </c>
      <c r="G144" s="95">
        <v>0</v>
      </c>
      <c r="H144" s="84" t="s">
        <v>125</v>
      </c>
    </row>
    <row r="145" spans="1:8" ht="74.25" customHeight="1" x14ac:dyDescent="0.25">
      <c r="A145" s="88"/>
      <c r="B145" s="85"/>
      <c r="C145" s="85"/>
      <c r="D145" s="56" t="s">
        <v>557</v>
      </c>
      <c r="E145" s="88"/>
      <c r="F145" s="88"/>
      <c r="G145" s="103"/>
      <c r="H145" s="85"/>
    </row>
    <row r="146" spans="1:8" ht="48.75" customHeight="1" x14ac:dyDescent="0.25">
      <c r="A146" s="88"/>
      <c r="B146" s="85"/>
      <c r="C146" s="85"/>
      <c r="D146" s="64" t="s">
        <v>372</v>
      </c>
      <c r="E146" s="88"/>
      <c r="F146" s="88"/>
      <c r="G146" s="103"/>
      <c r="H146" s="85"/>
    </row>
    <row r="147" spans="1:8" ht="24" x14ac:dyDescent="0.25">
      <c r="A147" s="89"/>
      <c r="B147" s="86"/>
      <c r="C147" s="86"/>
      <c r="D147" s="28" t="s">
        <v>373</v>
      </c>
      <c r="E147" s="89"/>
      <c r="F147" s="89"/>
      <c r="G147" s="96"/>
      <c r="H147" s="86"/>
    </row>
    <row r="148" spans="1:8" x14ac:dyDescent="0.25">
      <c r="A148" s="41"/>
      <c r="B148" s="1" t="s">
        <v>25</v>
      </c>
      <c r="C148" s="1"/>
      <c r="D148" s="1"/>
      <c r="E148" s="45"/>
      <c r="F148" s="45"/>
      <c r="G148" s="6">
        <v>0</v>
      </c>
      <c r="H148" s="51"/>
    </row>
    <row r="149" spans="1:8" ht="14.25" x14ac:dyDescent="0.25">
      <c r="A149" s="159" t="s">
        <v>587</v>
      </c>
      <c r="B149" s="160"/>
      <c r="C149" s="160"/>
      <c r="D149" s="160"/>
      <c r="E149" s="160"/>
      <c r="F149" s="160"/>
      <c r="G149" s="160"/>
      <c r="H149" s="161"/>
    </row>
    <row r="150" spans="1:8" ht="24" x14ac:dyDescent="0.25">
      <c r="A150" s="87" t="s">
        <v>126</v>
      </c>
      <c r="B150" s="84" t="s">
        <v>558</v>
      </c>
      <c r="C150" s="84" t="s">
        <v>127</v>
      </c>
      <c r="D150" s="63" t="s">
        <v>491</v>
      </c>
      <c r="E150" s="87" t="s">
        <v>494</v>
      </c>
      <c r="F150" s="87" t="s">
        <v>15</v>
      </c>
      <c r="G150" s="95">
        <v>1019.7</v>
      </c>
      <c r="H150" s="84" t="s">
        <v>129</v>
      </c>
    </row>
    <row r="151" spans="1:8" ht="48" x14ac:dyDescent="0.25">
      <c r="A151" s="88"/>
      <c r="B151" s="85"/>
      <c r="C151" s="85"/>
      <c r="D151" s="64" t="s">
        <v>492</v>
      </c>
      <c r="E151" s="88"/>
      <c r="F151" s="88"/>
      <c r="G151" s="103"/>
      <c r="H151" s="85"/>
    </row>
    <row r="152" spans="1:8" ht="60" x14ac:dyDescent="0.25">
      <c r="A152" s="88"/>
      <c r="B152" s="85"/>
      <c r="C152" s="85"/>
      <c r="D152" s="64" t="s">
        <v>591</v>
      </c>
      <c r="E152" s="88"/>
      <c r="F152" s="88"/>
      <c r="G152" s="103"/>
      <c r="H152" s="85"/>
    </row>
    <row r="153" spans="1:8" ht="36" x14ac:dyDescent="0.25">
      <c r="A153" s="89"/>
      <c r="B153" s="86"/>
      <c r="C153" s="86"/>
      <c r="D153" s="28" t="s">
        <v>593</v>
      </c>
      <c r="E153" s="89"/>
      <c r="F153" s="89"/>
      <c r="G153" s="96"/>
      <c r="H153" s="86"/>
    </row>
    <row r="154" spans="1:8" ht="24" x14ac:dyDescent="0.25">
      <c r="A154" s="87" t="s">
        <v>588</v>
      </c>
      <c r="B154" s="84" t="s">
        <v>589</v>
      </c>
      <c r="C154" s="84" t="s">
        <v>590</v>
      </c>
      <c r="D154" s="63" t="s">
        <v>491</v>
      </c>
      <c r="E154" s="87" t="s">
        <v>594</v>
      </c>
      <c r="F154" s="87" t="s">
        <v>15</v>
      </c>
      <c r="G154" s="95">
        <f>73-73</f>
        <v>0</v>
      </c>
      <c r="H154" s="84" t="s">
        <v>595</v>
      </c>
    </row>
    <row r="155" spans="1:8" ht="48" x14ac:dyDescent="0.25">
      <c r="A155" s="88"/>
      <c r="B155" s="85"/>
      <c r="C155" s="85"/>
      <c r="D155" s="64" t="s">
        <v>492</v>
      </c>
      <c r="E155" s="88"/>
      <c r="F155" s="88"/>
      <c r="G155" s="103"/>
      <c r="H155" s="85"/>
    </row>
    <row r="156" spans="1:8" ht="60" x14ac:dyDescent="0.25">
      <c r="A156" s="88"/>
      <c r="B156" s="85"/>
      <c r="C156" s="85"/>
      <c r="D156" s="64" t="s">
        <v>591</v>
      </c>
      <c r="E156" s="88"/>
      <c r="F156" s="88"/>
      <c r="G156" s="103"/>
      <c r="H156" s="85"/>
    </row>
    <row r="157" spans="1:8" ht="48" x14ac:dyDescent="0.25">
      <c r="A157" s="89"/>
      <c r="B157" s="86"/>
      <c r="C157" s="86"/>
      <c r="D157" s="28" t="s">
        <v>592</v>
      </c>
      <c r="E157" s="89"/>
      <c r="F157" s="89"/>
      <c r="G157" s="96"/>
      <c r="H157" s="86"/>
    </row>
    <row r="158" spans="1:8" x14ac:dyDescent="0.25">
      <c r="A158" s="41"/>
      <c r="B158" s="1" t="s">
        <v>25</v>
      </c>
      <c r="C158" s="1"/>
      <c r="D158" s="1"/>
      <c r="E158" s="45"/>
      <c r="F158" s="45"/>
      <c r="G158" s="6">
        <f>G150+G154</f>
        <v>1019.7</v>
      </c>
      <c r="H158" s="51"/>
    </row>
    <row r="159" spans="1:8" ht="14.25" x14ac:dyDescent="0.25">
      <c r="A159" s="159" t="s">
        <v>130</v>
      </c>
      <c r="B159" s="160"/>
      <c r="C159" s="160"/>
      <c r="D159" s="160"/>
      <c r="E159" s="160"/>
      <c r="F159" s="160"/>
      <c r="G159" s="160"/>
      <c r="H159" s="161"/>
    </row>
    <row r="160" spans="1:8" ht="24" x14ac:dyDescent="0.25">
      <c r="A160" s="87" t="s">
        <v>131</v>
      </c>
      <c r="B160" s="84" t="s">
        <v>132</v>
      </c>
      <c r="C160" s="84" t="s">
        <v>133</v>
      </c>
      <c r="D160" s="55" t="s">
        <v>375</v>
      </c>
      <c r="E160" s="87" t="s">
        <v>128</v>
      </c>
      <c r="F160" s="87" t="s">
        <v>18</v>
      </c>
      <c r="G160" s="95">
        <v>0</v>
      </c>
      <c r="H160" s="84" t="s">
        <v>134</v>
      </c>
    </row>
    <row r="161" spans="1:8" ht="24" x14ac:dyDescent="0.25">
      <c r="A161" s="88"/>
      <c r="B161" s="85"/>
      <c r="C161" s="85"/>
      <c r="D161" s="56" t="s">
        <v>376</v>
      </c>
      <c r="E161" s="88"/>
      <c r="F161" s="88"/>
      <c r="G161" s="103"/>
      <c r="H161" s="85"/>
    </row>
    <row r="162" spans="1:8" ht="24" x14ac:dyDescent="0.25">
      <c r="A162" s="88"/>
      <c r="B162" s="85"/>
      <c r="C162" s="85"/>
      <c r="D162" s="56" t="s">
        <v>377</v>
      </c>
      <c r="E162" s="88"/>
      <c r="F162" s="88"/>
      <c r="G162" s="103"/>
      <c r="H162" s="85"/>
    </row>
    <row r="163" spans="1:8" ht="24" x14ac:dyDescent="0.25">
      <c r="A163" s="89"/>
      <c r="B163" s="86"/>
      <c r="C163" s="86"/>
      <c r="D163" s="57" t="s">
        <v>378</v>
      </c>
      <c r="E163" s="89"/>
      <c r="F163" s="89"/>
      <c r="G163" s="96"/>
      <c r="H163" s="86"/>
    </row>
    <row r="164" spans="1:8" x14ac:dyDescent="0.25">
      <c r="A164" s="41"/>
      <c r="B164" s="1" t="s">
        <v>25</v>
      </c>
      <c r="C164" s="1"/>
      <c r="D164" s="1"/>
      <c r="E164" s="45"/>
      <c r="F164" s="45"/>
      <c r="G164" s="6">
        <v>0</v>
      </c>
      <c r="H164" s="51"/>
    </row>
    <row r="165" spans="1:8" ht="14.25" x14ac:dyDescent="0.25">
      <c r="A165" s="159" t="s">
        <v>297</v>
      </c>
      <c r="B165" s="160"/>
      <c r="C165" s="160"/>
      <c r="D165" s="160"/>
      <c r="E165" s="160"/>
      <c r="F165" s="160"/>
      <c r="G165" s="160"/>
      <c r="H165" s="161"/>
    </row>
    <row r="166" spans="1:8" ht="24" x14ac:dyDescent="0.25">
      <c r="A166" s="87" t="s">
        <v>298</v>
      </c>
      <c r="B166" s="84" t="s">
        <v>136</v>
      </c>
      <c r="C166" s="55" t="s">
        <v>559</v>
      </c>
      <c r="D166" s="179" t="s">
        <v>379</v>
      </c>
      <c r="E166" s="87" t="s">
        <v>90</v>
      </c>
      <c r="F166" s="87" t="s">
        <v>15</v>
      </c>
      <c r="G166" s="95">
        <f>800-45.3</f>
        <v>754.7</v>
      </c>
      <c r="H166" s="84" t="s">
        <v>137</v>
      </c>
    </row>
    <row r="167" spans="1:8" ht="48" x14ac:dyDescent="0.25">
      <c r="A167" s="88"/>
      <c r="B167" s="85"/>
      <c r="C167" s="56" t="s">
        <v>560</v>
      </c>
      <c r="D167" s="141"/>
      <c r="E167" s="88"/>
      <c r="F167" s="88"/>
      <c r="G167" s="103"/>
      <c r="H167" s="85"/>
    </row>
    <row r="168" spans="1:8" ht="36" x14ac:dyDescent="0.25">
      <c r="A168" s="88"/>
      <c r="B168" s="85"/>
      <c r="C168" s="56" t="s">
        <v>138</v>
      </c>
      <c r="D168" s="85" t="s">
        <v>380</v>
      </c>
      <c r="E168" s="88"/>
      <c r="F168" s="88"/>
      <c r="G168" s="103"/>
      <c r="H168" s="85"/>
    </row>
    <row r="169" spans="1:8" ht="60" x14ac:dyDescent="0.25">
      <c r="A169" s="88"/>
      <c r="B169" s="85"/>
      <c r="C169" s="64" t="s">
        <v>381</v>
      </c>
      <c r="D169" s="85"/>
      <c r="E169" s="88"/>
      <c r="F169" s="88"/>
      <c r="G169" s="103"/>
      <c r="H169" s="85"/>
    </row>
    <row r="170" spans="1:8" x14ac:dyDescent="0.25">
      <c r="A170" s="88"/>
      <c r="B170" s="85"/>
      <c r="C170" s="56" t="s">
        <v>139</v>
      </c>
      <c r="D170" s="141" t="s">
        <v>382</v>
      </c>
      <c r="E170" s="88"/>
      <c r="F170" s="88"/>
      <c r="G170" s="103"/>
      <c r="H170" s="85"/>
    </row>
    <row r="171" spans="1:8" ht="48" x14ac:dyDescent="0.25">
      <c r="A171" s="88"/>
      <c r="B171" s="85"/>
      <c r="C171" s="56" t="s">
        <v>281</v>
      </c>
      <c r="D171" s="141"/>
      <c r="E171" s="88"/>
      <c r="F171" s="88"/>
      <c r="G171" s="103"/>
      <c r="H171" s="85"/>
    </row>
    <row r="172" spans="1:8" ht="60" x14ac:dyDescent="0.25">
      <c r="A172" s="89"/>
      <c r="B172" s="86"/>
      <c r="C172" s="57" t="s">
        <v>383</v>
      </c>
      <c r="D172" s="28" t="s">
        <v>384</v>
      </c>
      <c r="E172" s="89"/>
      <c r="F172" s="89"/>
      <c r="G172" s="96"/>
      <c r="H172" s="86"/>
    </row>
    <row r="173" spans="1:8" ht="48" x14ac:dyDescent="0.25">
      <c r="A173" s="87" t="s">
        <v>299</v>
      </c>
      <c r="B173" s="84" t="s">
        <v>140</v>
      </c>
      <c r="C173" s="84" t="s">
        <v>141</v>
      </c>
      <c r="D173" s="63" t="s">
        <v>392</v>
      </c>
      <c r="E173" s="87" t="s">
        <v>90</v>
      </c>
      <c r="F173" s="87" t="s">
        <v>15</v>
      </c>
      <c r="G173" s="95">
        <v>100</v>
      </c>
      <c r="H173" s="84" t="s">
        <v>137</v>
      </c>
    </row>
    <row r="174" spans="1:8" ht="24" x14ac:dyDescent="0.25">
      <c r="A174" s="88"/>
      <c r="B174" s="85"/>
      <c r="C174" s="85"/>
      <c r="D174" s="56" t="s">
        <v>385</v>
      </c>
      <c r="E174" s="88"/>
      <c r="F174" s="88"/>
      <c r="G174" s="103"/>
      <c r="H174" s="85"/>
    </row>
    <row r="175" spans="1:8" ht="48" x14ac:dyDescent="0.25">
      <c r="A175" s="88"/>
      <c r="B175" s="85"/>
      <c r="C175" s="85"/>
      <c r="D175" s="64" t="s">
        <v>386</v>
      </c>
      <c r="E175" s="88"/>
      <c r="F175" s="88"/>
      <c r="G175" s="103"/>
      <c r="H175" s="85"/>
    </row>
    <row r="176" spans="1:8" ht="36" x14ac:dyDescent="0.25">
      <c r="A176" s="89"/>
      <c r="B176" s="86"/>
      <c r="C176" s="86"/>
      <c r="D176" s="28" t="s">
        <v>387</v>
      </c>
      <c r="E176" s="89"/>
      <c r="F176" s="89"/>
      <c r="G176" s="96"/>
      <c r="H176" s="86"/>
    </row>
    <row r="177" spans="1:8" ht="36" x14ac:dyDescent="0.25">
      <c r="A177" s="87" t="s">
        <v>300</v>
      </c>
      <c r="B177" s="84" t="s">
        <v>278</v>
      </c>
      <c r="C177" s="84" t="s">
        <v>279</v>
      </c>
      <c r="D177" s="28" t="s">
        <v>388</v>
      </c>
      <c r="E177" s="87" t="s">
        <v>90</v>
      </c>
      <c r="F177" s="87" t="s">
        <v>15</v>
      </c>
      <c r="G177" s="95">
        <v>1000</v>
      </c>
      <c r="H177" s="84" t="s">
        <v>280</v>
      </c>
    </row>
    <row r="178" spans="1:8" ht="24" x14ac:dyDescent="0.25">
      <c r="A178" s="88"/>
      <c r="B178" s="85"/>
      <c r="C178" s="85"/>
      <c r="D178" s="28" t="s">
        <v>389</v>
      </c>
      <c r="E178" s="88"/>
      <c r="F178" s="88"/>
      <c r="G178" s="103"/>
      <c r="H178" s="85"/>
    </row>
    <row r="179" spans="1:8" ht="36" x14ac:dyDescent="0.25">
      <c r="A179" s="88"/>
      <c r="B179" s="85"/>
      <c r="C179" s="85"/>
      <c r="D179" s="28" t="s">
        <v>390</v>
      </c>
      <c r="E179" s="88"/>
      <c r="F179" s="88"/>
      <c r="G179" s="103"/>
      <c r="H179" s="85"/>
    </row>
    <row r="180" spans="1:8" ht="24" x14ac:dyDescent="0.25">
      <c r="A180" s="89"/>
      <c r="B180" s="86"/>
      <c r="C180" s="86"/>
      <c r="D180" s="28" t="s">
        <v>391</v>
      </c>
      <c r="E180" s="89"/>
      <c r="F180" s="89"/>
      <c r="G180" s="96"/>
      <c r="H180" s="86"/>
    </row>
    <row r="181" spans="1:8" x14ac:dyDescent="0.25">
      <c r="A181" s="45"/>
      <c r="B181" s="1" t="s">
        <v>25</v>
      </c>
      <c r="C181" s="1"/>
      <c r="D181" s="1"/>
      <c r="E181" s="45"/>
      <c r="F181" s="45"/>
      <c r="G181" s="6">
        <f>SUM(G166:G180)</f>
        <v>1854.7</v>
      </c>
      <c r="H181" s="51"/>
    </row>
    <row r="182" spans="1:8" s="9" customFormat="1" ht="15" x14ac:dyDescent="0.25">
      <c r="A182" s="159" t="s">
        <v>301</v>
      </c>
      <c r="B182" s="160"/>
      <c r="C182" s="160"/>
      <c r="D182" s="160"/>
      <c r="E182" s="160"/>
      <c r="F182" s="160"/>
      <c r="G182" s="160"/>
      <c r="H182" s="161"/>
    </row>
    <row r="183" spans="1:8" ht="24" x14ac:dyDescent="0.25">
      <c r="A183" s="87" t="s">
        <v>135</v>
      </c>
      <c r="B183" s="84" t="s">
        <v>142</v>
      </c>
      <c r="C183" s="84" t="s">
        <v>143</v>
      </c>
      <c r="D183" s="31" t="s">
        <v>395</v>
      </c>
      <c r="E183" s="87" t="s">
        <v>108</v>
      </c>
      <c r="F183" s="87" t="s">
        <v>15</v>
      </c>
      <c r="G183" s="95">
        <v>1870</v>
      </c>
      <c r="H183" s="84" t="s">
        <v>144</v>
      </c>
    </row>
    <row r="184" spans="1:8" ht="36" x14ac:dyDescent="0.25">
      <c r="A184" s="88"/>
      <c r="B184" s="85"/>
      <c r="C184" s="85"/>
      <c r="D184" s="27" t="s">
        <v>396</v>
      </c>
      <c r="E184" s="88"/>
      <c r="F184" s="88"/>
      <c r="G184" s="103"/>
      <c r="H184" s="85"/>
    </row>
    <row r="185" spans="1:8" ht="24" x14ac:dyDescent="0.25">
      <c r="A185" s="88"/>
      <c r="B185" s="85"/>
      <c r="C185" s="85"/>
      <c r="D185" s="27" t="s">
        <v>398</v>
      </c>
      <c r="E185" s="88"/>
      <c r="F185" s="88"/>
      <c r="G185" s="103"/>
      <c r="H185" s="85"/>
    </row>
    <row r="186" spans="1:8" ht="48" x14ac:dyDescent="0.25">
      <c r="A186" s="89"/>
      <c r="B186" s="86"/>
      <c r="C186" s="86"/>
      <c r="D186" s="46" t="s">
        <v>397</v>
      </c>
      <c r="E186" s="89"/>
      <c r="F186" s="89"/>
      <c r="G186" s="96"/>
      <c r="H186" s="86"/>
    </row>
    <row r="187" spans="1:8" x14ac:dyDescent="0.25">
      <c r="A187" s="45"/>
      <c r="B187" s="1" t="s">
        <v>25</v>
      </c>
      <c r="C187" s="1"/>
      <c r="D187" s="1"/>
      <c r="E187" s="45"/>
      <c r="F187" s="45"/>
      <c r="G187" s="6">
        <f>SUM(G183)</f>
        <v>1870</v>
      </c>
      <c r="H187" s="51"/>
    </row>
    <row r="188" spans="1:8" s="9" customFormat="1" ht="15" x14ac:dyDescent="0.25">
      <c r="A188" s="159" t="s">
        <v>302</v>
      </c>
      <c r="B188" s="160"/>
      <c r="C188" s="160"/>
      <c r="D188" s="160"/>
      <c r="E188" s="160"/>
      <c r="F188" s="160"/>
      <c r="G188" s="160"/>
      <c r="H188" s="161"/>
    </row>
    <row r="189" spans="1:8" ht="24" x14ac:dyDescent="0.25">
      <c r="A189" s="87" t="s">
        <v>482</v>
      </c>
      <c r="B189" s="84" t="s">
        <v>147</v>
      </c>
      <c r="C189" s="84" t="s">
        <v>148</v>
      </c>
      <c r="D189" s="27" t="s">
        <v>394</v>
      </c>
      <c r="E189" s="87" t="s">
        <v>57</v>
      </c>
      <c r="F189" s="87" t="s">
        <v>15</v>
      </c>
      <c r="G189" s="95">
        <v>66</v>
      </c>
      <c r="H189" s="84" t="s">
        <v>149</v>
      </c>
    </row>
    <row r="190" spans="1:8" ht="24" x14ac:dyDescent="0.25">
      <c r="A190" s="88"/>
      <c r="B190" s="85"/>
      <c r="C190" s="85"/>
      <c r="D190" s="27" t="s">
        <v>308</v>
      </c>
      <c r="E190" s="88"/>
      <c r="F190" s="88"/>
      <c r="G190" s="103"/>
      <c r="H190" s="85"/>
    </row>
    <row r="191" spans="1:8" ht="24" x14ac:dyDescent="0.25">
      <c r="A191" s="88"/>
      <c r="B191" s="85"/>
      <c r="C191" s="85"/>
      <c r="D191" s="27" t="s">
        <v>393</v>
      </c>
      <c r="E191" s="88"/>
      <c r="F191" s="88"/>
      <c r="G191" s="103"/>
      <c r="H191" s="85"/>
    </row>
    <row r="192" spans="1:8" ht="24" x14ac:dyDescent="0.25">
      <c r="A192" s="89"/>
      <c r="B192" s="86"/>
      <c r="C192" s="86"/>
      <c r="D192" s="46" t="s">
        <v>145</v>
      </c>
      <c r="E192" s="89"/>
      <c r="F192" s="89"/>
      <c r="G192" s="96"/>
      <c r="H192" s="86"/>
    </row>
    <row r="193" spans="1:8" x14ac:dyDescent="0.25">
      <c r="A193" s="45"/>
      <c r="B193" s="1" t="s">
        <v>25</v>
      </c>
      <c r="C193" s="1"/>
      <c r="D193" s="1"/>
      <c r="E193" s="45"/>
      <c r="F193" s="45"/>
      <c r="G193" s="6">
        <f>SUM(G189)</f>
        <v>66</v>
      </c>
      <c r="H193" s="51"/>
    </row>
    <row r="194" spans="1:8" ht="14.25" x14ac:dyDescent="0.25">
      <c r="A194" s="159" t="s">
        <v>561</v>
      </c>
      <c r="B194" s="160"/>
      <c r="C194" s="160"/>
      <c r="D194" s="160"/>
      <c r="E194" s="160"/>
      <c r="F194" s="160"/>
      <c r="G194" s="160"/>
      <c r="H194" s="161"/>
    </row>
    <row r="195" spans="1:8" ht="132" x14ac:dyDescent="0.25">
      <c r="A195" s="87" t="s">
        <v>146</v>
      </c>
      <c r="B195" s="84" t="s">
        <v>562</v>
      </c>
      <c r="C195" s="177" t="s">
        <v>282</v>
      </c>
      <c r="D195" s="63" t="s">
        <v>313</v>
      </c>
      <c r="E195" s="87" t="s">
        <v>99</v>
      </c>
      <c r="F195" s="87" t="s">
        <v>15</v>
      </c>
      <c r="G195" s="95">
        <v>100</v>
      </c>
      <c r="H195" s="84" t="s">
        <v>283</v>
      </c>
    </row>
    <row r="196" spans="1:8" ht="84" x14ac:dyDescent="0.25">
      <c r="A196" s="88"/>
      <c r="B196" s="85"/>
      <c r="C196" s="178"/>
      <c r="D196" s="64" t="s">
        <v>563</v>
      </c>
      <c r="E196" s="88"/>
      <c r="F196" s="88"/>
      <c r="G196" s="103"/>
      <c r="H196" s="85"/>
    </row>
    <row r="197" spans="1:8" ht="96" x14ac:dyDescent="0.25">
      <c r="A197" s="88"/>
      <c r="B197" s="85"/>
      <c r="C197" s="85" t="s">
        <v>100</v>
      </c>
      <c r="D197" s="64" t="s">
        <v>564</v>
      </c>
      <c r="E197" s="88"/>
      <c r="F197" s="88"/>
      <c r="G197" s="103"/>
      <c r="H197" s="85"/>
    </row>
    <row r="198" spans="1:8" ht="24" x14ac:dyDescent="0.25">
      <c r="A198" s="89"/>
      <c r="B198" s="86"/>
      <c r="C198" s="86"/>
      <c r="D198" s="28" t="s">
        <v>565</v>
      </c>
      <c r="E198" s="89"/>
      <c r="F198" s="89"/>
      <c r="G198" s="96"/>
      <c r="H198" s="86"/>
    </row>
    <row r="199" spans="1:8" ht="36" x14ac:dyDescent="0.25">
      <c r="A199" s="87" t="s">
        <v>566</v>
      </c>
      <c r="B199" s="84" t="s">
        <v>151</v>
      </c>
      <c r="C199" s="84" t="s">
        <v>366</v>
      </c>
      <c r="D199" s="63" t="s">
        <v>401</v>
      </c>
      <c r="E199" s="87" t="s">
        <v>152</v>
      </c>
      <c r="F199" s="87" t="s">
        <v>15</v>
      </c>
      <c r="G199" s="95">
        <v>0</v>
      </c>
      <c r="H199" s="84" t="s">
        <v>153</v>
      </c>
    </row>
    <row r="200" spans="1:8" ht="72" x14ac:dyDescent="0.25">
      <c r="A200" s="88"/>
      <c r="B200" s="85"/>
      <c r="C200" s="85"/>
      <c r="D200" s="64" t="s">
        <v>399</v>
      </c>
      <c r="E200" s="88"/>
      <c r="F200" s="88"/>
      <c r="G200" s="103"/>
      <c r="H200" s="85"/>
    </row>
    <row r="201" spans="1:8" ht="36" x14ac:dyDescent="0.25">
      <c r="A201" s="88"/>
      <c r="B201" s="85"/>
      <c r="C201" s="85"/>
      <c r="D201" s="64" t="s">
        <v>400</v>
      </c>
      <c r="E201" s="88"/>
      <c r="F201" s="88" t="s">
        <v>79</v>
      </c>
      <c r="G201" s="103">
        <v>0</v>
      </c>
      <c r="H201" s="85"/>
    </row>
    <row r="202" spans="1:8" ht="65.25" customHeight="1" x14ac:dyDescent="0.25">
      <c r="A202" s="89"/>
      <c r="B202" s="86"/>
      <c r="C202" s="86"/>
      <c r="D202" s="57" t="s">
        <v>402</v>
      </c>
      <c r="E202" s="89"/>
      <c r="F202" s="89"/>
      <c r="G202" s="96"/>
      <c r="H202" s="86"/>
    </row>
    <row r="203" spans="1:8" ht="21" customHeight="1" x14ac:dyDescent="0.25">
      <c r="A203" s="45"/>
      <c r="B203" s="1" t="s">
        <v>25</v>
      </c>
      <c r="C203" s="1"/>
      <c r="D203" s="1"/>
      <c r="E203" s="45"/>
      <c r="F203" s="45"/>
      <c r="G203" s="6">
        <f>SUM(G195:G202)</f>
        <v>100</v>
      </c>
      <c r="H203" s="51"/>
    </row>
    <row r="204" spans="1:8" ht="14.25" x14ac:dyDescent="0.25">
      <c r="A204" s="148" t="s">
        <v>311</v>
      </c>
      <c r="B204" s="149"/>
      <c r="C204" s="149"/>
      <c r="D204" s="149"/>
      <c r="E204" s="149"/>
      <c r="F204" s="149"/>
      <c r="G204" s="149"/>
      <c r="H204" s="150"/>
    </row>
    <row r="205" spans="1:8" ht="24" x14ac:dyDescent="0.25">
      <c r="A205" s="107" t="s">
        <v>150</v>
      </c>
      <c r="B205" s="122" t="s">
        <v>287</v>
      </c>
      <c r="C205" s="122" t="s">
        <v>288</v>
      </c>
      <c r="D205" s="32" t="s">
        <v>403</v>
      </c>
      <c r="E205" s="107" t="s">
        <v>57</v>
      </c>
      <c r="F205" s="107" t="s">
        <v>15</v>
      </c>
      <c r="G205" s="113">
        <v>0</v>
      </c>
      <c r="H205" s="122" t="s">
        <v>295</v>
      </c>
    </row>
    <row r="206" spans="1:8" ht="60" x14ac:dyDescent="0.25">
      <c r="A206" s="108"/>
      <c r="B206" s="123"/>
      <c r="C206" s="123"/>
      <c r="D206" s="29" t="s">
        <v>404</v>
      </c>
      <c r="E206" s="108"/>
      <c r="F206" s="108"/>
      <c r="G206" s="125"/>
      <c r="H206" s="123"/>
    </row>
    <row r="207" spans="1:8" ht="24" x14ac:dyDescent="0.25">
      <c r="A207" s="108"/>
      <c r="B207" s="123"/>
      <c r="C207" s="123"/>
      <c r="D207" s="29" t="s">
        <v>405</v>
      </c>
      <c r="E207" s="108"/>
      <c r="F207" s="108" t="s">
        <v>79</v>
      </c>
      <c r="G207" s="125">
        <v>0</v>
      </c>
      <c r="H207" s="123"/>
    </row>
    <row r="208" spans="1:8" ht="60" x14ac:dyDescent="0.25">
      <c r="A208" s="109"/>
      <c r="B208" s="124"/>
      <c r="C208" s="124"/>
      <c r="D208" s="60" t="s">
        <v>406</v>
      </c>
      <c r="E208" s="109"/>
      <c r="F208" s="109"/>
      <c r="G208" s="114"/>
      <c r="H208" s="124"/>
    </row>
    <row r="209" spans="1:8" x14ac:dyDescent="0.25">
      <c r="A209" s="45"/>
      <c r="B209" s="1" t="s">
        <v>25</v>
      </c>
      <c r="C209" s="1"/>
      <c r="D209" s="1"/>
      <c r="E209" s="45"/>
      <c r="F209" s="45"/>
      <c r="G209" s="6">
        <f>SUM(G205:G208)</f>
        <v>0</v>
      </c>
      <c r="H209" s="51"/>
    </row>
    <row r="210" spans="1:8" ht="14.25" x14ac:dyDescent="0.25">
      <c r="A210" s="148" t="s">
        <v>567</v>
      </c>
      <c r="B210" s="149"/>
      <c r="C210" s="149"/>
      <c r="D210" s="149"/>
      <c r="E210" s="149"/>
      <c r="F210" s="149"/>
      <c r="G210" s="149"/>
      <c r="H210" s="150"/>
    </row>
    <row r="211" spans="1:8" ht="36" x14ac:dyDescent="0.25">
      <c r="A211" s="107" t="s">
        <v>568</v>
      </c>
      <c r="B211" s="122" t="s">
        <v>569</v>
      </c>
      <c r="C211" s="122" t="s">
        <v>570</v>
      </c>
      <c r="D211" s="32" t="s">
        <v>571</v>
      </c>
      <c r="E211" s="107" t="s">
        <v>110</v>
      </c>
      <c r="F211" s="107" t="s">
        <v>15</v>
      </c>
      <c r="G211" s="113">
        <v>1369.5</v>
      </c>
      <c r="H211" s="122" t="s">
        <v>572</v>
      </c>
    </row>
    <row r="212" spans="1:8" ht="24" x14ac:dyDescent="0.25">
      <c r="A212" s="108"/>
      <c r="B212" s="123"/>
      <c r="C212" s="123"/>
      <c r="D212" s="29" t="s">
        <v>573</v>
      </c>
      <c r="E212" s="108"/>
      <c r="F212" s="108"/>
      <c r="G212" s="125"/>
      <c r="H212" s="123"/>
    </row>
    <row r="213" spans="1:8" ht="29.25" customHeight="1" x14ac:dyDescent="0.25">
      <c r="A213" s="108"/>
      <c r="B213" s="123"/>
      <c r="C213" s="123"/>
      <c r="D213" s="29" t="s">
        <v>574</v>
      </c>
      <c r="E213" s="108"/>
      <c r="F213" s="108"/>
      <c r="G213" s="125"/>
      <c r="H213" s="123"/>
    </row>
    <row r="214" spans="1:8" ht="24" x14ac:dyDescent="0.25">
      <c r="A214" s="109"/>
      <c r="B214" s="124"/>
      <c r="C214" s="124"/>
      <c r="D214" s="60" t="s">
        <v>575</v>
      </c>
      <c r="E214" s="109"/>
      <c r="F214" s="109"/>
      <c r="G214" s="114"/>
      <c r="H214" s="124"/>
    </row>
    <row r="215" spans="1:8" x14ac:dyDescent="0.25">
      <c r="A215" s="45"/>
      <c r="B215" s="1" t="s">
        <v>25</v>
      </c>
      <c r="C215" s="1"/>
      <c r="D215" s="1"/>
      <c r="E215" s="45"/>
      <c r="F215" s="45"/>
      <c r="G215" s="6">
        <f>SUM(G211:G214)</f>
        <v>1369.5</v>
      </c>
      <c r="H215" s="51"/>
    </row>
    <row r="216" spans="1:8" x14ac:dyDescent="0.25">
      <c r="A216" s="45"/>
      <c r="B216" s="1"/>
      <c r="C216" s="1"/>
      <c r="D216" s="1"/>
      <c r="E216" s="45"/>
      <c r="F216" s="45"/>
      <c r="G216" s="6"/>
      <c r="H216" s="51"/>
    </row>
    <row r="217" spans="1:8" ht="15" x14ac:dyDescent="0.25">
      <c r="A217" s="16"/>
      <c r="B217" s="17" t="s">
        <v>154</v>
      </c>
      <c r="C217" s="17"/>
      <c r="D217" s="17"/>
      <c r="E217" s="14"/>
      <c r="F217" s="14"/>
      <c r="G217" s="39">
        <f>G22+G28+G42+G48+G58+G64+G70+G76+G82+G88+G98+G104+G122+G136+G142+G148+G158+G164+G181+G187+G193+G203+G209+G215</f>
        <v>81127.512000000002</v>
      </c>
      <c r="H217" s="18"/>
    </row>
    <row r="218" spans="1:8" ht="14.25" x14ac:dyDescent="0.25">
      <c r="A218" s="138" t="s">
        <v>643</v>
      </c>
      <c r="B218" s="139"/>
      <c r="C218" s="139"/>
      <c r="D218" s="139"/>
      <c r="E218" s="139"/>
      <c r="F218" s="139"/>
      <c r="G218" s="139"/>
      <c r="H218" s="140"/>
    </row>
    <row r="219" spans="1:8" ht="60" x14ac:dyDescent="0.25">
      <c r="A219" s="87" t="s">
        <v>155</v>
      </c>
      <c r="B219" s="84" t="s">
        <v>156</v>
      </c>
      <c r="C219" s="84" t="s">
        <v>157</v>
      </c>
      <c r="D219" s="55" t="s">
        <v>664</v>
      </c>
      <c r="E219" s="87" t="s">
        <v>615</v>
      </c>
      <c r="F219" s="87" t="s">
        <v>15</v>
      </c>
      <c r="G219" s="90">
        <f>4510+2324.03</f>
        <v>6834.0300000000007</v>
      </c>
      <c r="H219" s="84" t="s">
        <v>158</v>
      </c>
    </row>
    <row r="220" spans="1:8" ht="24" x14ac:dyDescent="0.25">
      <c r="A220" s="88"/>
      <c r="B220" s="85"/>
      <c r="C220" s="85"/>
      <c r="D220" s="56" t="s">
        <v>665</v>
      </c>
      <c r="E220" s="88"/>
      <c r="F220" s="88"/>
      <c r="G220" s="115"/>
      <c r="H220" s="85"/>
    </row>
    <row r="221" spans="1:8" ht="24" x14ac:dyDescent="0.25">
      <c r="A221" s="88"/>
      <c r="B221" s="85"/>
      <c r="C221" s="85"/>
      <c r="D221" s="56" t="s">
        <v>410</v>
      </c>
      <c r="E221" s="88" t="s">
        <v>128</v>
      </c>
      <c r="F221" s="88" t="s">
        <v>18</v>
      </c>
      <c r="G221" s="103"/>
      <c r="H221" s="85"/>
    </row>
    <row r="222" spans="1:8" ht="60" x14ac:dyDescent="0.25">
      <c r="A222" s="89"/>
      <c r="B222" s="86"/>
      <c r="C222" s="86"/>
      <c r="D222" s="57" t="s">
        <v>666</v>
      </c>
      <c r="E222" s="89"/>
      <c r="F222" s="89"/>
      <c r="G222" s="96"/>
      <c r="H222" s="86"/>
    </row>
    <row r="223" spans="1:8" ht="36" x14ac:dyDescent="0.25">
      <c r="A223" s="87" t="s">
        <v>159</v>
      </c>
      <c r="B223" s="84" t="s">
        <v>160</v>
      </c>
      <c r="C223" s="84" t="s">
        <v>161</v>
      </c>
      <c r="D223" s="55" t="s">
        <v>663</v>
      </c>
      <c r="E223" s="87" t="s">
        <v>615</v>
      </c>
      <c r="F223" s="87" t="s">
        <v>15</v>
      </c>
      <c r="G223" s="90">
        <f>7290-5.515-235.264</f>
        <v>7049.2209999999995</v>
      </c>
      <c r="H223" s="84" t="s">
        <v>162</v>
      </c>
    </row>
    <row r="224" spans="1:8" ht="60" x14ac:dyDescent="0.25">
      <c r="A224" s="88"/>
      <c r="B224" s="85"/>
      <c r="C224" s="85"/>
      <c r="D224" s="56" t="s">
        <v>661</v>
      </c>
      <c r="E224" s="88"/>
      <c r="F224" s="88"/>
      <c r="G224" s="115"/>
      <c r="H224" s="85"/>
    </row>
    <row r="225" spans="1:8" ht="48" x14ac:dyDescent="0.25">
      <c r="A225" s="88"/>
      <c r="B225" s="85"/>
      <c r="C225" s="85"/>
      <c r="D225" s="56" t="s">
        <v>662</v>
      </c>
      <c r="E225" s="88" t="s">
        <v>128</v>
      </c>
      <c r="F225" s="88" t="s">
        <v>18</v>
      </c>
      <c r="G225" s="103"/>
      <c r="H225" s="85"/>
    </row>
    <row r="226" spans="1:8" ht="60" x14ac:dyDescent="0.25">
      <c r="A226" s="89"/>
      <c r="B226" s="86"/>
      <c r="C226" s="86"/>
      <c r="D226" s="28" t="s">
        <v>660</v>
      </c>
      <c r="E226" s="89"/>
      <c r="F226" s="89"/>
      <c r="G226" s="96"/>
      <c r="H226" s="86"/>
    </row>
    <row r="227" spans="1:8" ht="48" x14ac:dyDescent="0.25">
      <c r="A227" s="87" t="s">
        <v>163</v>
      </c>
      <c r="B227" s="84" t="s">
        <v>685</v>
      </c>
      <c r="C227" s="84" t="s">
        <v>686</v>
      </c>
      <c r="D227" s="55" t="s">
        <v>667</v>
      </c>
      <c r="E227" s="87" t="s">
        <v>615</v>
      </c>
      <c r="F227" s="87" t="s">
        <v>15</v>
      </c>
      <c r="G227" s="90">
        <f>12910-630.749</f>
        <v>12279.251</v>
      </c>
      <c r="H227" s="84" t="s">
        <v>164</v>
      </c>
    </row>
    <row r="228" spans="1:8" ht="60" x14ac:dyDescent="0.25">
      <c r="A228" s="88"/>
      <c r="B228" s="85"/>
      <c r="C228" s="85"/>
      <c r="D228" s="56" t="s">
        <v>668</v>
      </c>
      <c r="E228" s="88"/>
      <c r="F228" s="88"/>
      <c r="G228" s="115"/>
      <c r="H228" s="85"/>
    </row>
    <row r="229" spans="1:8" ht="24" x14ac:dyDescent="0.25">
      <c r="A229" s="88"/>
      <c r="B229" s="85"/>
      <c r="C229" s="85"/>
      <c r="D229" s="56" t="s">
        <v>410</v>
      </c>
      <c r="E229" s="88" t="s">
        <v>128</v>
      </c>
      <c r="F229" s="88" t="s">
        <v>18</v>
      </c>
      <c r="G229" s="103"/>
      <c r="H229" s="85"/>
    </row>
    <row r="230" spans="1:8" ht="60" x14ac:dyDescent="0.25">
      <c r="A230" s="89"/>
      <c r="B230" s="86"/>
      <c r="C230" s="86"/>
      <c r="D230" s="57" t="s">
        <v>659</v>
      </c>
      <c r="E230" s="89"/>
      <c r="F230" s="89"/>
      <c r="G230" s="96"/>
      <c r="H230" s="86"/>
    </row>
    <row r="231" spans="1:8" ht="48" x14ac:dyDescent="0.25">
      <c r="A231" s="87" t="s">
        <v>165</v>
      </c>
      <c r="B231" s="84" t="s">
        <v>166</v>
      </c>
      <c r="C231" s="84" t="s">
        <v>687</v>
      </c>
      <c r="D231" s="55" t="s">
        <v>407</v>
      </c>
      <c r="E231" s="87" t="s">
        <v>615</v>
      </c>
      <c r="F231" s="87" t="s">
        <v>15</v>
      </c>
      <c r="G231" s="90">
        <f>1100-7.179</f>
        <v>1092.8209999999999</v>
      </c>
      <c r="H231" s="84" t="s">
        <v>167</v>
      </c>
    </row>
    <row r="232" spans="1:8" ht="72" x14ac:dyDescent="0.25">
      <c r="A232" s="88"/>
      <c r="B232" s="85"/>
      <c r="C232" s="85"/>
      <c r="D232" s="56" t="s">
        <v>408</v>
      </c>
      <c r="E232" s="88"/>
      <c r="F232" s="88"/>
      <c r="G232" s="115"/>
      <c r="H232" s="85"/>
    </row>
    <row r="233" spans="1:8" ht="24" x14ac:dyDescent="0.25">
      <c r="A233" s="88"/>
      <c r="B233" s="85"/>
      <c r="C233" s="85"/>
      <c r="D233" s="56" t="s">
        <v>410</v>
      </c>
      <c r="E233" s="88" t="s">
        <v>128</v>
      </c>
      <c r="F233" s="88" t="s">
        <v>18</v>
      </c>
      <c r="G233" s="103"/>
      <c r="H233" s="85"/>
    </row>
    <row r="234" spans="1:8" ht="72" x14ac:dyDescent="0.25">
      <c r="A234" s="89"/>
      <c r="B234" s="86"/>
      <c r="C234" s="86"/>
      <c r="D234" s="28" t="s">
        <v>658</v>
      </c>
      <c r="E234" s="89"/>
      <c r="F234" s="89"/>
      <c r="G234" s="96"/>
      <c r="H234" s="86"/>
    </row>
    <row r="235" spans="1:8" ht="132" x14ac:dyDescent="0.25">
      <c r="A235" s="87" t="s">
        <v>168</v>
      </c>
      <c r="B235" s="156" t="s">
        <v>485</v>
      </c>
      <c r="C235" s="156" t="s">
        <v>688</v>
      </c>
      <c r="D235" s="63" t="s">
        <v>645</v>
      </c>
      <c r="E235" s="171" t="s">
        <v>615</v>
      </c>
      <c r="F235" s="171" t="s">
        <v>15</v>
      </c>
      <c r="G235" s="174">
        <f>8720-100-1089.561</f>
        <v>7530.4390000000003</v>
      </c>
      <c r="H235" s="156" t="s">
        <v>486</v>
      </c>
    </row>
    <row r="236" spans="1:8" ht="120" x14ac:dyDescent="0.25">
      <c r="A236" s="88"/>
      <c r="B236" s="157"/>
      <c r="C236" s="157"/>
      <c r="D236" s="56" t="s">
        <v>646</v>
      </c>
      <c r="E236" s="172"/>
      <c r="F236" s="172"/>
      <c r="G236" s="175"/>
      <c r="H236" s="157"/>
    </row>
    <row r="237" spans="1:8" ht="24" x14ac:dyDescent="0.25">
      <c r="A237" s="88"/>
      <c r="B237" s="157"/>
      <c r="C237" s="157"/>
      <c r="D237" s="56" t="s">
        <v>410</v>
      </c>
      <c r="E237" s="172"/>
      <c r="F237" s="172"/>
      <c r="G237" s="175"/>
      <c r="H237" s="157"/>
    </row>
    <row r="238" spans="1:8" ht="58.5" customHeight="1" x14ac:dyDescent="0.25">
      <c r="A238" s="89"/>
      <c r="B238" s="158"/>
      <c r="C238" s="158"/>
      <c r="D238" s="57" t="s">
        <v>487</v>
      </c>
      <c r="E238" s="173"/>
      <c r="F238" s="173"/>
      <c r="G238" s="176"/>
      <c r="H238" s="158"/>
    </row>
    <row r="239" spans="1:8" ht="48" x14ac:dyDescent="0.25">
      <c r="A239" s="87" t="s">
        <v>409</v>
      </c>
      <c r="B239" s="84" t="s">
        <v>644</v>
      </c>
      <c r="C239" s="84" t="s">
        <v>169</v>
      </c>
      <c r="D239" s="58" t="s">
        <v>411</v>
      </c>
      <c r="E239" s="87" t="s">
        <v>615</v>
      </c>
      <c r="F239" s="47" t="s">
        <v>15</v>
      </c>
      <c r="G239" s="78">
        <f>8880+542.987</f>
        <v>9422.9869999999992</v>
      </c>
      <c r="H239" s="84" t="s">
        <v>170</v>
      </c>
    </row>
    <row r="240" spans="1:8" ht="83.25" customHeight="1" x14ac:dyDescent="0.25">
      <c r="A240" s="88"/>
      <c r="B240" s="85"/>
      <c r="C240" s="85"/>
      <c r="D240" s="56" t="s">
        <v>651</v>
      </c>
      <c r="E240" s="88"/>
      <c r="F240" s="48" t="s">
        <v>79</v>
      </c>
      <c r="G240" s="53">
        <v>0</v>
      </c>
      <c r="H240" s="85"/>
    </row>
    <row r="241" spans="1:8" ht="24" x14ac:dyDescent="0.25">
      <c r="A241" s="88"/>
      <c r="B241" s="85"/>
      <c r="C241" s="85" t="s">
        <v>171</v>
      </c>
      <c r="D241" s="56" t="s">
        <v>410</v>
      </c>
      <c r="E241" s="88" t="s">
        <v>128</v>
      </c>
      <c r="F241" s="88" t="s">
        <v>18</v>
      </c>
      <c r="G241" s="103">
        <v>0</v>
      </c>
      <c r="H241" s="85"/>
    </row>
    <row r="242" spans="1:8" s="10" customFormat="1" ht="72" x14ac:dyDescent="0.25">
      <c r="A242" s="89"/>
      <c r="B242" s="86"/>
      <c r="C242" s="86"/>
      <c r="D242" s="57" t="s">
        <v>650</v>
      </c>
      <c r="E242" s="89"/>
      <c r="F242" s="89"/>
      <c r="G242" s="96"/>
      <c r="H242" s="86"/>
    </row>
    <row r="243" spans="1:8" ht="24" x14ac:dyDescent="0.25">
      <c r="A243" s="87" t="s">
        <v>172</v>
      </c>
      <c r="B243" s="84" t="s">
        <v>173</v>
      </c>
      <c r="C243" s="84" t="s">
        <v>479</v>
      </c>
      <c r="D243" s="55" t="s">
        <v>365</v>
      </c>
      <c r="E243" s="87" t="s">
        <v>615</v>
      </c>
      <c r="F243" s="87" t="s">
        <v>15</v>
      </c>
      <c r="G243" s="90">
        <f>3100-143.606</f>
        <v>2956.3940000000002</v>
      </c>
      <c r="H243" s="84" t="s">
        <v>174</v>
      </c>
    </row>
    <row r="244" spans="1:8" ht="36" x14ac:dyDescent="0.25">
      <c r="A244" s="88"/>
      <c r="B244" s="85"/>
      <c r="C244" s="85"/>
      <c r="D244" s="56" t="s">
        <v>652</v>
      </c>
      <c r="E244" s="88"/>
      <c r="F244" s="88"/>
      <c r="G244" s="115"/>
      <c r="H244" s="85"/>
    </row>
    <row r="245" spans="1:8" ht="48" x14ac:dyDescent="0.25">
      <c r="A245" s="88"/>
      <c r="B245" s="85"/>
      <c r="C245" s="85"/>
      <c r="D245" s="56" t="s">
        <v>653</v>
      </c>
      <c r="E245" s="88"/>
      <c r="F245" s="88"/>
      <c r="G245" s="115"/>
      <c r="H245" s="85"/>
    </row>
    <row r="246" spans="1:8" ht="36" x14ac:dyDescent="0.25">
      <c r="A246" s="89"/>
      <c r="B246" s="86"/>
      <c r="C246" s="86"/>
      <c r="D246" s="57" t="s">
        <v>649</v>
      </c>
      <c r="E246" s="89"/>
      <c r="F246" s="89"/>
      <c r="G246" s="91"/>
      <c r="H246" s="86"/>
    </row>
    <row r="247" spans="1:8" ht="72" x14ac:dyDescent="0.25">
      <c r="A247" s="87" t="s">
        <v>175</v>
      </c>
      <c r="B247" s="84" t="s">
        <v>176</v>
      </c>
      <c r="C247" s="84" t="s">
        <v>647</v>
      </c>
      <c r="D247" s="55" t="s">
        <v>648</v>
      </c>
      <c r="E247" s="87" t="s">
        <v>615</v>
      </c>
      <c r="F247" s="87" t="s">
        <v>15</v>
      </c>
      <c r="G247" s="90">
        <f>5810-153.45</f>
        <v>5656.55</v>
      </c>
      <c r="H247" s="84" t="s">
        <v>177</v>
      </c>
    </row>
    <row r="248" spans="1:8" ht="36" x14ac:dyDescent="0.25">
      <c r="A248" s="88"/>
      <c r="B248" s="85"/>
      <c r="C248" s="85"/>
      <c r="D248" s="56" t="s">
        <v>412</v>
      </c>
      <c r="E248" s="88"/>
      <c r="F248" s="88"/>
      <c r="G248" s="115"/>
      <c r="H248" s="85"/>
    </row>
    <row r="249" spans="1:8" ht="24" x14ac:dyDescent="0.25">
      <c r="A249" s="88"/>
      <c r="B249" s="85"/>
      <c r="C249" s="85"/>
      <c r="D249" s="56" t="s">
        <v>410</v>
      </c>
      <c r="E249" s="88"/>
      <c r="F249" s="88"/>
      <c r="G249" s="115"/>
      <c r="H249" s="85"/>
    </row>
    <row r="250" spans="1:8" ht="36" x14ac:dyDescent="0.25">
      <c r="A250" s="89"/>
      <c r="B250" s="86"/>
      <c r="C250" s="86"/>
      <c r="D250" s="57" t="s">
        <v>649</v>
      </c>
      <c r="E250" s="89"/>
      <c r="F250" s="89"/>
      <c r="G250" s="91"/>
      <c r="H250" s="86"/>
    </row>
    <row r="251" spans="1:8" ht="24" x14ac:dyDescent="0.25">
      <c r="A251" s="87" t="s">
        <v>178</v>
      </c>
      <c r="B251" s="84" t="s">
        <v>179</v>
      </c>
      <c r="C251" s="84" t="s">
        <v>180</v>
      </c>
      <c r="D251" s="55" t="s">
        <v>414</v>
      </c>
      <c r="E251" s="87" t="s">
        <v>128</v>
      </c>
      <c r="F251" s="87" t="s">
        <v>18</v>
      </c>
      <c r="G251" s="95" t="s">
        <v>181</v>
      </c>
      <c r="H251" s="84" t="s">
        <v>182</v>
      </c>
    </row>
    <row r="252" spans="1:8" ht="36" x14ac:dyDescent="0.25">
      <c r="A252" s="88"/>
      <c r="B252" s="85"/>
      <c r="C252" s="85"/>
      <c r="D252" s="56" t="s">
        <v>415</v>
      </c>
      <c r="E252" s="88"/>
      <c r="F252" s="88"/>
      <c r="G252" s="103"/>
      <c r="H252" s="85"/>
    </row>
    <row r="253" spans="1:8" ht="36" x14ac:dyDescent="0.25">
      <c r="A253" s="88"/>
      <c r="B253" s="85"/>
      <c r="C253" s="85"/>
      <c r="D253" s="56" t="s">
        <v>416</v>
      </c>
      <c r="E253" s="88"/>
      <c r="F253" s="88"/>
      <c r="G253" s="103"/>
      <c r="H253" s="85"/>
    </row>
    <row r="254" spans="1:8" ht="24" x14ac:dyDescent="0.25">
      <c r="A254" s="89"/>
      <c r="B254" s="86"/>
      <c r="C254" s="86"/>
      <c r="D254" s="57" t="s">
        <v>417</v>
      </c>
      <c r="E254" s="89"/>
      <c r="F254" s="89"/>
      <c r="G254" s="96"/>
      <c r="H254" s="86"/>
    </row>
    <row r="255" spans="1:8" ht="54" customHeight="1" x14ac:dyDescent="0.25">
      <c r="A255" s="87" t="s">
        <v>183</v>
      </c>
      <c r="B255" s="84" t="s">
        <v>184</v>
      </c>
      <c r="C255" s="122" t="s">
        <v>289</v>
      </c>
      <c r="D255" s="55" t="s">
        <v>419</v>
      </c>
      <c r="E255" s="87" t="s">
        <v>615</v>
      </c>
      <c r="F255" s="87" t="s">
        <v>15</v>
      </c>
      <c r="G255" s="90">
        <f>500-1.487</f>
        <v>498.51299999999998</v>
      </c>
      <c r="H255" s="84" t="s">
        <v>185</v>
      </c>
    </row>
    <row r="256" spans="1:8" ht="36" x14ac:dyDescent="0.25">
      <c r="A256" s="88"/>
      <c r="B256" s="85"/>
      <c r="C256" s="123"/>
      <c r="D256" s="56" t="s">
        <v>420</v>
      </c>
      <c r="E256" s="88"/>
      <c r="F256" s="88"/>
      <c r="G256" s="115"/>
      <c r="H256" s="85"/>
    </row>
    <row r="257" spans="1:8" ht="41.25" customHeight="1" x14ac:dyDescent="0.25">
      <c r="A257" s="88"/>
      <c r="B257" s="85"/>
      <c r="C257" s="123"/>
      <c r="D257" s="56" t="s">
        <v>410</v>
      </c>
      <c r="E257" s="88"/>
      <c r="F257" s="88"/>
      <c r="G257" s="115"/>
      <c r="H257" s="85"/>
    </row>
    <row r="258" spans="1:8" ht="39.75" customHeight="1" x14ac:dyDescent="0.25">
      <c r="A258" s="89"/>
      <c r="B258" s="86"/>
      <c r="C258" s="124"/>
      <c r="D258" s="57" t="s">
        <v>649</v>
      </c>
      <c r="E258" s="89"/>
      <c r="F258" s="89"/>
      <c r="G258" s="91"/>
      <c r="H258" s="86"/>
    </row>
    <row r="259" spans="1:8" ht="48" x14ac:dyDescent="0.25">
      <c r="A259" s="129" t="s">
        <v>186</v>
      </c>
      <c r="B259" s="132" t="s">
        <v>187</v>
      </c>
      <c r="C259" s="132" t="s">
        <v>188</v>
      </c>
      <c r="D259" s="61" t="s">
        <v>418</v>
      </c>
      <c r="E259" s="87" t="s">
        <v>615</v>
      </c>
      <c r="F259" s="87" t="s">
        <v>15</v>
      </c>
      <c r="G259" s="168">
        <f>35000-280.078</f>
        <v>34719.921999999999</v>
      </c>
      <c r="H259" s="132" t="s">
        <v>189</v>
      </c>
    </row>
    <row r="260" spans="1:8" ht="24" x14ac:dyDescent="0.25">
      <c r="A260" s="130"/>
      <c r="B260" s="133"/>
      <c r="C260" s="133"/>
      <c r="D260" s="62" t="s">
        <v>309</v>
      </c>
      <c r="E260" s="88"/>
      <c r="F260" s="88"/>
      <c r="G260" s="169"/>
      <c r="H260" s="133"/>
    </row>
    <row r="261" spans="1:8" ht="24" x14ac:dyDescent="0.25">
      <c r="A261" s="130"/>
      <c r="B261" s="133"/>
      <c r="C261" s="133"/>
      <c r="D261" s="56" t="s">
        <v>410</v>
      </c>
      <c r="E261" s="88"/>
      <c r="F261" s="88"/>
      <c r="G261" s="169"/>
      <c r="H261" s="133"/>
    </row>
    <row r="262" spans="1:8" ht="36" x14ac:dyDescent="0.25">
      <c r="A262" s="131"/>
      <c r="B262" s="134"/>
      <c r="C262" s="134"/>
      <c r="D262" s="57" t="s">
        <v>649</v>
      </c>
      <c r="E262" s="89"/>
      <c r="F262" s="89"/>
      <c r="G262" s="170"/>
      <c r="H262" s="134"/>
    </row>
    <row r="263" spans="1:8" ht="52.5" customHeight="1" x14ac:dyDescent="0.25">
      <c r="A263" s="129" t="s">
        <v>190</v>
      </c>
      <c r="B263" s="132" t="s">
        <v>303</v>
      </c>
      <c r="C263" s="132" t="s">
        <v>304</v>
      </c>
      <c r="D263" s="61" t="s">
        <v>421</v>
      </c>
      <c r="E263" s="87" t="s">
        <v>615</v>
      </c>
      <c r="F263" s="87" t="s">
        <v>15</v>
      </c>
      <c r="G263" s="135">
        <f>700-2.208-100</f>
        <v>597.79200000000003</v>
      </c>
      <c r="H263" s="132" t="s">
        <v>191</v>
      </c>
    </row>
    <row r="264" spans="1:8" ht="48" customHeight="1" x14ac:dyDescent="0.25">
      <c r="A264" s="130"/>
      <c r="B264" s="133"/>
      <c r="C264" s="133"/>
      <c r="D264" s="33" t="s">
        <v>504</v>
      </c>
      <c r="E264" s="88"/>
      <c r="F264" s="88"/>
      <c r="G264" s="136"/>
      <c r="H264" s="133"/>
    </row>
    <row r="265" spans="1:8" ht="24" x14ac:dyDescent="0.25">
      <c r="A265" s="130"/>
      <c r="B265" s="133"/>
      <c r="C265" s="133"/>
      <c r="D265" s="56" t="s">
        <v>410</v>
      </c>
      <c r="E265" s="88"/>
      <c r="F265" s="88"/>
      <c r="G265" s="136"/>
      <c r="H265" s="133"/>
    </row>
    <row r="266" spans="1:8" ht="40.5" customHeight="1" x14ac:dyDescent="0.25">
      <c r="A266" s="131"/>
      <c r="B266" s="134"/>
      <c r="C266" s="134"/>
      <c r="D266" s="57" t="s">
        <v>657</v>
      </c>
      <c r="E266" s="89"/>
      <c r="F266" s="89"/>
      <c r="G266" s="137"/>
      <c r="H266" s="134"/>
    </row>
    <row r="267" spans="1:8" ht="36" x14ac:dyDescent="0.25">
      <c r="A267" s="129" t="s">
        <v>192</v>
      </c>
      <c r="B267" s="122" t="s">
        <v>293</v>
      </c>
      <c r="C267" s="122" t="s">
        <v>292</v>
      </c>
      <c r="D267" s="32" t="s">
        <v>422</v>
      </c>
      <c r="E267" s="107" t="s">
        <v>615</v>
      </c>
      <c r="F267" s="107" t="s">
        <v>15</v>
      </c>
      <c r="G267" s="113">
        <f>800-600-200</f>
        <v>0</v>
      </c>
      <c r="H267" s="122" t="s">
        <v>294</v>
      </c>
    </row>
    <row r="268" spans="1:8" ht="156.75" customHeight="1" x14ac:dyDescent="0.25">
      <c r="A268" s="130"/>
      <c r="B268" s="123"/>
      <c r="C268" s="123"/>
      <c r="D268" s="29" t="s">
        <v>423</v>
      </c>
      <c r="E268" s="108"/>
      <c r="F268" s="108"/>
      <c r="G268" s="125"/>
      <c r="H268" s="123"/>
    </row>
    <row r="269" spans="1:8" ht="36.75" customHeight="1" x14ac:dyDescent="0.25">
      <c r="A269" s="130"/>
      <c r="B269" s="123"/>
      <c r="C269" s="123"/>
      <c r="D269" s="59" t="s">
        <v>368</v>
      </c>
      <c r="E269" s="108"/>
      <c r="F269" s="108"/>
      <c r="G269" s="125"/>
      <c r="H269" s="123"/>
    </row>
    <row r="270" spans="1:8" ht="40.5" customHeight="1" x14ac:dyDescent="0.25">
      <c r="A270" s="131"/>
      <c r="B270" s="124"/>
      <c r="C270" s="124"/>
      <c r="D270" s="57" t="s">
        <v>657</v>
      </c>
      <c r="E270" s="109"/>
      <c r="F270" s="109"/>
      <c r="G270" s="114"/>
      <c r="H270" s="124"/>
    </row>
    <row r="271" spans="1:8" ht="48" x14ac:dyDescent="0.25">
      <c r="A271" s="165" t="s">
        <v>291</v>
      </c>
      <c r="B271" s="122" t="s">
        <v>290</v>
      </c>
      <c r="C271" s="122" t="s">
        <v>654</v>
      </c>
      <c r="D271" s="32" t="s">
        <v>655</v>
      </c>
      <c r="E271" s="107" t="s">
        <v>615</v>
      </c>
      <c r="F271" s="107" t="s">
        <v>15</v>
      </c>
      <c r="G271" s="113">
        <v>1450</v>
      </c>
      <c r="H271" s="132" t="s">
        <v>193</v>
      </c>
    </row>
    <row r="272" spans="1:8" ht="60" x14ac:dyDescent="0.25">
      <c r="A272" s="166"/>
      <c r="B272" s="123"/>
      <c r="C272" s="123"/>
      <c r="D272" s="29" t="s">
        <v>656</v>
      </c>
      <c r="E272" s="108"/>
      <c r="F272" s="109"/>
      <c r="G272" s="125"/>
      <c r="H272" s="133"/>
    </row>
    <row r="273" spans="1:8" ht="24" x14ac:dyDescent="0.25">
      <c r="A273" s="166"/>
      <c r="B273" s="123"/>
      <c r="C273" s="123"/>
      <c r="D273" s="59" t="s">
        <v>368</v>
      </c>
      <c r="E273" s="108"/>
      <c r="F273" s="107" t="s">
        <v>79</v>
      </c>
      <c r="G273" s="125">
        <v>0</v>
      </c>
      <c r="H273" s="133"/>
    </row>
    <row r="274" spans="1:8" ht="96" x14ac:dyDescent="0.25">
      <c r="A274" s="167"/>
      <c r="B274" s="124"/>
      <c r="C274" s="124"/>
      <c r="D274" s="60" t="s">
        <v>669</v>
      </c>
      <c r="E274" s="109"/>
      <c r="F274" s="109"/>
      <c r="G274" s="114"/>
      <c r="H274" s="134"/>
    </row>
    <row r="275" spans="1:8" ht="15" x14ac:dyDescent="0.25">
      <c r="A275" s="12"/>
      <c r="B275" s="17" t="s">
        <v>194</v>
      </c>
      <c r="C275" s="13"/>
      <c r="D275" s="13"/>
      <c r="E275" s="12"/>
      <c r="F275" s="12"/>
      <c r="G275" s="39">
        <f>SUM(G219:G274)</f>
        <v>90087.92</v>
      </c>
      <c r="H275" s="13"/>
    </row>
    <row r="276" spans="1:8" ht="14.25" x14ac:dyDescent="0.25">
      <c r="A276" s="138" t="s">
        <v>195</v>
      </c>
      <c r="B276" s="139"/>
      <c r="C276" s="139"/>
      <c r="D276" s="139"/>
      <c r="E276" s="139"/>
      <c r="F276" s="139"/>
      <c r="G276" s="139"/>
      <c r="H276" s="140"/>
    </row>
    <row r="277" spans="1:8" ht="48" x14ac:dyDescent="0.25">
      <c r="A277" s="87" t="s">
        <v>196</v>
      </c>
      <c r="B277" s="84" t="s">
        <v>197</v>
      </c>
      <c r="C277" s="84" t="s">
        <v>198</v>
      </c>
      <c r="D277" s="63" t="s">
        <v>505</v>
      </c>
      <c r="E277" s="87" t="s">
        <v>615</v>
      </c>
      <c r="F277" s="87" t="s">
        <v>15</v>
      </c>
      <c r="G277" s="126">
        <f>1670-17.92</f>
        <v>1652.08</v>
      </c>
      <c r="H277" s="84" t="s">
        <v>493</v>
      </c>
    </row>
    <row r="278" spans="1:8" ht="48" x14ac:dyDescent="0.25">
      <c r="A278" s="88"/>
      <c r="B278" s="85"/>
      <c r="C278" s="85"/>
      <c r="D278" s="64" t="s">
        <v>506</v>
      </c>
      <c r="E278" s="88"/>
      <c r="F278" s="88"/>
      <c r="G278" s="127"/>
      <c r="H278" s="85"/>
    </row>
    <row r="279" spans="1:8" ht="36" x14ac:dyDescent="0.25">
      <c r="A279" s="88"/>
      <c r="B279" s="85"/>
      <c r="C279" s="85"/>
      <c r="D279" s="64" t="s">
        <v>507</v>
      </c>
      <c r="E279" s="88"/>
      <c r="F279" s="88"/>
      <c r="G279" s="127"/>
      <c r="H279" s="85"/>
    </row>
    <row r="280" spans="1:8" ht="24" x14ac:dyDescent="0.25">
      <c r="A280" s="89"/>
      <c r="B280" s="86"/>
      <c r="C280" s="86"/>
      <c r="D280" s="28" t="s">
        <v>508</v>
      </c>
      <c r="E280" s="89"/>
      <c r="F280" s="89"/>
      <c r="G280" s="128"/>
      <c r="H280" s="86"/>
    </row>
    <row r="281" spans="1:8" ht="24" x14ac:dyDescent="0.25">
      <c r="A281" s="87" t="s">
        <v>199</v>
      </c>
      <c r="B281" s="84" t="s">
        <v>200</v>
      </c>
      <c r="C281" s="84" t="s">
        <v>201</v>
      </c>
      <c r="D281" s="63" t="s">
        <v>424</v>
      </c>
      <c r="E281" s="87" t="s">
        <v>615</v>
      </c>
      <c r="F281" s="87" t="s">
        <v>79</v>
      </c>
      <c r="G281" s="95">
        <v>0</v>
      </c>
      <c r="H281" s="84" t="s">
        <v>202</v>
      </c>
    </row>
    <row r="282" spans="1:8" ht="24" x14ac:dyDescent="0.25">
      <c r="A282" s="88"/>
      <c r="B282" s="85"/>
      <c r="C282" s="85"/>
      <c r="D282" s="64" t="s">
        <v>425</v>
      </c>
      <c r="E282" s="88"/>
      <c r="F282" s="88"/>
      <c r="G282" s="103"/>
      <c r="H282" s="85"/>
    </row>
    <row r="283" spans="1:8" ht="24" x14ac:dyDescent="0.25">
      <c r="A283" s="88"/>
      <c r="B283" s="85"/>
      <c r="C283" s="85"/>
      <c r="D283" s="64" t="s">
        <v>426</v>
      </c>
      <c r="E283" s="88"/>
      <c r="F283" s="88"/>
      <c r="G283" s="103"/>
      <c r="H283" s="85"/>
    </row>
    <row r="284" spans="1:8" ht="29.25" customHeight="1" x14ac:dyDescent="0.25">
      <c r="A284" s="89"/>
      <c r="B284" s="86"/>
      <c r="C284" s="86"/>
      <c r="D284" s="28" t="s">
        <v>427</v>
      </c>
      <c r="E284" s="89"/>
      <c r="F284" s="89"/>
      <c r="G284" s="96"/>
      <c r="H284" s="86"/>
    </row>
    <row r="285" spans="1:8" ht="48" x14ac:dyDescent="0.25">
      <c r="A285" s="87" t="s">
        <v>203</v>
      </c>
      <c r="B285" s="84" t="s">
        <v>206</v>
      </c>
      <c r="C285" s="84" t="s">
        <v>207</v>
      </c>
      <c r="D285" s="63" t="s">
        <v>428</v>
      </c>
      <c r="E285" s="87" t="s">
        <v>204</v>
      </c>
      <c r="F285" s="87" t="s">
        <v>15</v>
      </c>
      <c r="G285" s="95">
        <v>1300</v>
      </c>
      <c r="H285" s="84" t="s">
        <v>208</v>
      </c>
    </row>
    <row r="286" spans="1:8" ht="36" x14ac:dyDescent="0.25">
      <c r="A286" s="88"/>
      <c r="B286" s="85"/>
      <c r="C286" s="85"/>
      <c r="D286" s="56" t="s">
        <v>429</v>
      </c>
      <c r="E286" s="88"/>
      <c r="F286" s="88"/>
      <c r="G286" s="103"/>
      <c r="H286" s="85"/>
    </row>
    <row r="287" spans="1:8" ht="60" x14ac:dyDescent="0.25">
      <c r="A287" s="88"/>
      <c r="B287" s="85"/>
      <c r="C287" s="85"/>
      <c r="D287" s="64" t="s">
        <v>430</v>
      </c>
      <c r="E287" s="88"/>
      <c r="F287" s="88"/>
      <c r="G287" s="103"/>
      <c r="H287" s="85"/>
    </row>
    <row r="288" spans="1:8" ht="27.75" customHeight="1" x14ac:dyDescent="0.25">
      <c r="A288" s="89"/>
      <c r="B288" s="86"/>
      <c r="C288" s="86"/>
      <c r="D288" s="57" t="s">
        <v>431</v>
      </c>
      <c r="E288" s="89"/>
      <c r="F288" s="89"/>
      <c r="G288" s="96"/>
      <c r="H288" s="86"/>
    </row>
    <row r="289" spans="1:8" ht="48" x14ac:dyDescent="0.25">
      <c r="A289" s="87" t="s">
        <v>205</v>
      </c>
      <c r="B289" s="84" t="s">
        <v>210</v>
      </c>
      <c r="C289" s="84" t="s">
        <v>211</v>
      </c>
      <c r="D289" s="55" t="s">
        <v>432</v>
      </c>
      <c r="E289" s="87" t="s">
        <v>204</v>
      </c>
      <c r="F289" s="87" t="s">
        <v>15</v>
      </c>
      <c r="G289" s="95">
        <v>0</v>
      </c>
      <c r="H289" s="84" t="s">
        <v>212</v>
      </c>
    </row>
    <row r="290" spans="1:8" s="9" customFormat="1" ht="48" x14ac:dyDescent="0.25">
      <c r="A290" s="88"/>
      <c r="B290" s="85"/>
      <c r="C290" s="85"/>
      <c r="D290" s="56" t="s">
        <v>433</v>
      </c>
      <c r="E290" s="88"/>
      <c r="F290" s="88"/>
      <c r="G290" s="103"/>
      <c r="H290" s="85"/>
    </row>
    <row r="291" spans="1:8" ht="36" x14ac:dyDescent="0.25">
      <c r="A291" s="88"/>
      <c r="B291" s="85"/>
      <c r="C291" s="85"/>
      <c r="D291" s="56" t="s">
        <v>434</v>
      </c>
      <c r="E291" s="88"/>
      <c r="F291" s="88"/>
      <c r="G291" s="103"/>
      <c r="H291" s="85"/>
    </row>
    <row r="292" spans="1:8" ht="36" x14ac:dyDescent="0.25">
      <c r="A292" s="89"/>
      <c r="B292" s="86"/>
      <c r="C292" s="86"/>
      <c r="D292" s="57" t="s">
        <v>413</v>
      </c>
      <c r="E292" s="89"/>
      <c r="F292" s="89"/>
      <c r="G292" s="96"/>
      <c r="H292" s="86"/>
    </row>
    <row r="293" spans="1:8" ht="48" x14ac:dyDescent="0.25">
      <c r="A293" s="87" t="s">
        <v>209</v>
      </c>
      <c r="B293" s="84" t="s">
        <v>213</v>
      </c>
      <c r="C293" s="84" t="s">
        <v>214</v>
      </c>
      <c r="D293" s="63" t="s">
        <v>435</v>
      </c>
      <c r="E293" s="87" t="s">
        <v>204</v>
      </c>
      <c r="F293" s="87" t="s">
        <v>15</v>
      </c>
      <c r="G293" s="95">
        <v>0</v>
      </c>
      <c r="H293" s="84" t="s">
        <v>215</v>
      </c>
    </row>
    <row r="294" spans="1:8" ht="24" x14ac:dyDescent="0.25">
      <c r="A294" s="88"/>
      <c r="B294" s="85"/>
      <c r="C294" s="85"/>
      <c r="D294" s="64" t="s">
        <v>436</v>
      </c>
      <c r="E294" s="88"/>
      <c r="F294" s="88"/>
      <c r="G294" s="103"/>
      <c r="H294" s="85"/>
    </row>
    <row r="295" spans="1:8" ht="36" x14ac:dyDescent="0.25">
      <c r="A295" s="88"/>
      <c r="B295" s="85"/>
      <c r="C295" s="85"/>
      <c r="D295" s="64" t="s">
        <v>437</v>
      </c>
      <c r="E295" s="88"/>
      <c r="F295" s="88"/>
      <c r="G295" s="103"/>
      <c r="H295" s="85"/>
    </row>
    <row r="296" spans="1:8" s="9" customFormat="1" ht="36" x14ac:dyDescent="0.25">
      <c r="A296" s="89"/>
      <c r="B296" s="86"/>
      <c r="C296" s="86"/>
      <c r="D296" s="28" t="s">
        <v>438</v>
      </c>
      <c r="E296" s="89"/>
      <c r="F296" s="89"/>
      <c r="G296" s="96"/>
      <c r="H296" s="86"/>
    </row>
    <row r="297" spans="1:8" ht="15" x14ac:dyDescent="0.25">
      <c r="A297" s="14"/>
      <c r="B297" s="17" t="s">
        <v>216</v>
      </c>
      <c r="C297" s="18"/>
      <c r="D297" s="17"/>
      <c r="E297" s="14"/>
      <c r="F297" s="14"/>
      <c r="G297" s="25">
        <f>SUM(G277:G296)</f>
        <v>2952.08</v>
      </c>
      <c r="H297" s="18"/>
    </row>
    <row r="298" spans="1:8" ht="32.25" customHeight="1" x14ac:dyDescent="0.25">
      <c r="A298" s="104" t="s">
        <v>217</v>
      </c>
      <c r="B298" s="105"/>
      <c r="C298" s="105"/>
      <c r="D298" s="105"/>
      <c r="E298" s="105"/>
      <c r="F298" s="105"/>
      <c r="G298" s="105"/>
      <c r="H298" s="106"/>
    </row>
    <row r="299" spans="1:8" ht="27" customHeight="1" x14ac:dyDescent="0.25">
      <c r="A299" s="110" t="s">
        <v>218</v>
      </c>
      <c r="B299" s="122" t="s">
        <v>219</v>
      </c>
      <c r="C299" s="122" t="s">
        <v>220</v>
      </c>
      <c r="D299" s="32" t="s">
        <v>439</v>
      </c>
      <c r="E299" s="107" t="s">
        <v>481</v>
      </c>
      <c r="F299" s="107" t="s">
        <v>79</v>
      </c>
      <c r="G299" s="113">
        <f>3000-200</f>
        <v>2800</v>
      </c>
      <c r="H299" s="122" t="s">
        <v>221</v>
      </c>
    </row>
    <row r="300" spans="1:8" ht="48" x14ac:dyDescent="0.25">
      <c r="A300" s="111"/>
      <c r="B300" s="123"/>
      <c r="C300" s="123"/>
      <c r="D300" s="29" t="s">
        <v>440</v>
      </c>
      <c r="E300" s="108"/>
      <c r="F300" s="108"/>
      <c r="G300" s="125"/>
      <c r="H300" s="123"/>
    </row>
    <row r="301" spans="1:8" ht="24" x14ac:dyDescent="0.25">
      <c r="A301" s="111"/>
      <c r="B301" s="123"/>
      <c r="C301" s="123"/>
      <c r="D301" s="59" t="s">
        <v>441</v>
      </c>
      <c r="E301" s="108"/>
      <c r="F301" s="108"/>
      <c r="G301" s="125"/>
      <c r="H301" s="123"/>
    </row>
    <row r="302" spans="1:8" ht="24" x14ac:dyDescent="0.25">
      <c r="A302" s="112"/>
      <c r="B302" s="124"/>
      <c r="C302" s="124"/>
      <c r="D302" s="60" t="s">
        <v>442</v>
      </c>
      <c r="E302" s="109"/>
      <c r="F302" s="109"/>
      <c r="G302" s="114"/>
      <c r="H302" s="124"/>
    </row>
    <row r="303" spans="1:8" ht="38.25" customHeight="1" x14ac:dyDescent="0.25">
      <c r="A303" s="87" t="s">
        <v>222</v>
      </c>
      <c r="B303" s="84" t="s">
        <v>223</v>
      </c>
      <c r="C303" s="84" t="s">
        <v>224</v>
      </c>
      <c r="D303" s="55" t="s">
        <v>443</v>
      </c>
      <c r="E303" s="87" t="s">
        <v>481</v>
      </c>
      <c r="F303" s="87" t="s">
        <v>15</v>
      </c>
      <c r="G303" s="95">
        <f>1000-512+70</f>
        <v>558</v>
      </c>
      <c r="H303" s="84" t="s">
        <v>224</v>
      </c>
    </row>
    <row r="304" spans="1:8" ht="24" x14ac:dyDescent="0.25">
      <c r="A304" s="88"/>
      <c r="B304" s="85"/>
      <c r="C304" s="85"/>
      <c r="D304" s="64" t="s">
        <v>444</v>
      </c>
      <c r="E304" s="88"/>
      <c r="F304" s="88"/>
      <c r="G304" s="103"/>
      <c r="H304" s="85"/>
    </row>
    <row r="305" spans="1:8" ht="24" x14ac:dyDescent="0.25">
      <c r="A305" s="88"/>
      <c r="B305" s="85"/>
      <c r="C305" s="85"/>
      <c r="D305" s="64" t="s">
        <v>445</v>
      </c>
      <c r="E305" s="88"/>
      <c r="F305" s="88"/>
      <c r="G305" s="103"/>
      <c r="H305" s="85"/>
    </row>
    <row r="306" spans="1:8" s="9" customFormat="1" ht="24" x14ac:dyDescent="0.25">
      <c r="A306" s="89"/>
      <c r="B306" s="86"/>
      <c r="C306" s="86"/>
      <c r="D306" s="57" t="s">
        <v>442</v>
      </c>
      <c r="E306" s="89"/>
      <c r="F306" s="89"/>
      <c r="G306" s="96"/>
      <c r="H306" s="86"/>
    </row>
    <row r="307" spans="1:8" ht="60" x14ac:dyDescent="0.25">
      <c r="A307" s="87" t="s">
        <v>446</v>
      </c>
      <c r="B307" s="84" t="s">
        <v>225</v>
      </c>
      <c r="C307" s="84" t="s">
        <v>226</v>
      </c>
      <c r="D307" s="63" t="s">
        <v>447</v>
      </c>
      <c r="E307" s="87" t="s">
        <v>481</v>
      </c>
      <c r="F307" s="87" t="s">
        <v>15</v>
      </c>
      <c r="G307" s="90"/>
      <c r="H307" s="84" t="s">
        <v>227</v>
      </c>
    </row>
    <row r="308" spans="1:8" ht="24" x14ac:dyDescent="0.25">
      <c r="A308" s="88"/>
      <c r="B308" s="85"/>
      <c r="C308" s="85"/>
      <c r="D308" s="64" t="s">
        <v>448</v>
      </c>
      <c r="E308" s="88"/>
      <c r="F308" s="88"/>
      <c r="G308" s="115"/>
      <c r="H308" s="85"/>
    </row>
    <row r="309" spans="1:8" ht="36" x14ac:dyDescent="0.25">
      <c r="A309" s="88"/>
      <c r="B309" s="85"/>
      <c r="C309" s="85"/>
      <c r="D309" s="64" t="s">
        <v>449</v>
      </c>
      <c r="E309" s="88"/>
      <c r="F309" s="88"/>
      <c r="G309" s="115"/>
      <c r="H309" s="85"/>
    </row>
    <row r="310" spans="1:8" ht="18.75" customHeight="1" x14ac:dyDescent="0.25">
      <c r="A310" s="89"/>
      <c r="B310" s="86"/>
      <c r="C310" s="86"/>
      <c r="D310" s="28" t="s">
        <v>450</v>
      </c>
      <c r="E310" s="89"/>
      <c r="F310" s="89"/>
      <c r="G310" s="91"/>
      <c r="H310" s="86"/>
    </row>
    <row r="311" spans="1:8" ht="90.75" customHeight="1" x14ac:dyDescent="0.25">
      <c r="A311" s="87" t="s">
        <v>451</v>
      </c>
      <c r="B311" s="84" t="s">
        <v>228</v>
      </c>
      <c r="C311" s="84" t="s">
        <v>576</v>
      </c>
      <c r="D311" s="63" t="s">
        <v>452</v>
      </c>
      <c r="E311" s="87" t="s">
        <v>481</v>
      </c>
      <c r="F311" s="87" t="s">
        <v>15</v>
      </c>
      <c r="G311" s="95">
        <v>0</v>
      </c>
      <c r="H311" s="84" t="s">
        <v>577</v>
      </c>
    </row>
    <row r="312" spans="1:8" s="9" customFormat="1" ht="30" customHeight="1" x14ac:dyDescent="0.25">
      <c r="A312" s="88"/>
      <c r="B312" s="85"/>
      <c r="C312" s="85"/>
      <c r="D312" s="64" t="s">
        <v>448</v>
      </c>
      <c r="E312" s="88"/>
      <c r="F312" s="88"/>
      <c r="G312" s="103"/>
      <c r="H312" s="85"/>
    </row>
    <row r="313" spans="1:8" ht="36" x14ac:dyDescent="0.25">
      <c r="A313" s="88"/>
      <c r="B313" s="85"/>
      <c r="C313" s="85"/>
      <c r="D313" s="64" t="s">
        <v>453</v>
      </c>
      <c r="E313" s="88"/>
      <c r="F313" s="88"/>
      <c r="G313" s="103"/>
      <c r="H313" s="85"/>
    </row>
    <row r="314" spans="1:8" ht="30.75" customHeight="1" x14ac:dyDescent="0.25">
      <c r="A314" s="89"/>
      <c r="B314" s="86"/>
      <c r="C314" s="86"/>
      <c r="D314" s="28" t="s">
        <v>454</v>
      </c>
      <c r="E314" s="89"/>
      <c r="F314" s="89"/>
      <c r="G314" s="96"/>
      <c r="H314" s="86"/>
    </row>
    <row r="315" spans="1:8" ht="15" x14ac:dyDescent="0.25">
      <c r="A315" s="19"/>
      <c r="B315" s="17" t="s">
        <v>229</v>
      </c>
      <c r="C315" s="20"/>
      <c r="D315" s="20"/>
      <c r="E315" s="14"/>
      <c r="F315" s="19"/>
      <c r="G315" s="39">
        <f>SUM(G299:G314)</f>
        <v>3358</v>
      </c>
      <c r="H315" s="20"/>
    </row>
    <row r="316" spans="1:8" ht="24" customHeight="1" x14ac:dyDescent="0.25">
      <c r="A316" s="162" t="s">
        <v>476</v>
      </c>
      <c r="B316" s="163"/>
      <c r="C316" s="163"/>
      <c r="D316" s="163"/>
      <c r="E316" s="163"/>
      <c r="F316" s="163"/>
      <c r="G316" s="163"/>
      <c r="H316" s="164"/>
    </row>
    <row r="317" spans="1:8" ht="47.25" customHeight="1" x14ac:dyDescent="0.25">
      <c r="A317" s="98" t="s">
        <v>230</v>
      </c>
      <c r="B317" s="84" t="s">
        <v>477</v>
      </c>
      <c r="C317" s="84" t="s">
        <v>478</v>
      </c>
      <c r="D317" s="55" t="s">
        <v>488</v>
      </c>
      <c r="E317" s="87" t="s">
        <v>475</v>
      </c>
      <c r="F317" s="87" t="s">
        <v>79</v>
      </c>
      <c r="G317" s="119">
        <f>64000+14110+14876.6+5320+2000+100+100+1000+44380.073+25965.543</f>
        <v>171852.21600000001</v>
      </c>
      <c r="H317" s="84" t="s">
        <v>231</v>
      </c>
    </row>
    <row r="318" spans="1:8" ht="37.5" customHeight="1" x14ac:dyDescent="0.25">
      <c r="A318" s="99"/>
      <c r="B318" s="85"/>
      <c r="C318" s="85"/>
      <c r="D318" s="56" t="s">
        <v>489</v>
      </c>
      <c r="E318" s="88"/>
      <c r="F318" s="88"/>
      <c r="G318" s="120"/>
      <c r="H318" s="85"/>
    </row>
    <row r="319" spans="1:8" ht="45" customHeight="1" x14ac:dyDescent="0.25">
      <c r="A319" s="99"/>
      <c r="B319" s="85"/>
      <c r="C319" s="85"/>
      <c r="D319" s="56" t="s">
        <v>490</v>
      </c>
      <c r="E319" s="88"/>
      <c r="F319" s="88"/>
      <c r="G319" s="120"/>
      <c r="H319" s="85"/>
    </row>
    <row r="320" spans="1:8" ht="36" customHeight="1" x14ac:dyDescent="0.25">
      <c r="A320" s="100"/>
      <c r="B320" s="86"/>
      <c r="C320" s="86"/>
      <c r="D320" s="57" t="s">
        <v>455</v>
      </c>
      <c r="E320" s="89"/>
      <c r="F320" s="89"/>
      <c r="G320" s="121"/>
      <c r="H320" s="86"/>
    </row>
    <row r="321" spans="1:8" ht="15" x14ac:dyDescent="0.25">
      <c r="A321" s="14"/>
      <c r="B321" s="17" t="s">
        <v>232</v>
      </c>
      <c r="C321" s="18"/>
      <c r="D321" s="17"/>
      <c r="E321" s="14"/>
      <c r="F321" s="14"/>
      <c r="G321" s="39">
        <f>G317</f>
        <v>171852.21600000001</v>
      </c>
      <c r="H321" s="18"/>
    </row>
    <row r="322" spans="1:8" s="9" customFormat="1" ht="11.25" customHeight="1" x14ac:dyDescent="0.25">
      <c r="A322" s="104" t="s">
        <v>233</v>
      </c>
      <c r="B322" s="105"/>
      <c r="C322" s="105"/>
      <c r="D322" s="105"/>
      <c r="E322" s="105"/>
      <c r="F322" s="105"/>
      <c r="G322" s="105"/>
      <c r="H322" s="106"/>
    </row>
    <row r="323" spans="1:8" ht="36" x14ac:dyDescent="0.25">
      <c r="A323" s="98" t="s">
        <v>234</v>
      </c>
      <c r="B323" s="84" t="s">
        <v>235</v>
      </c>
      <c r="C323" s="84" t="s">
        <v>236</v>
      </c>
      <c r="D323" s="63" t="s">
        <v>456</v>
      </c>
      <c r="E323" s="87" t="s">
        <v>237</v>
      </c>
      <c r="F323" s="87" t="s">
        <v>79</v>
      </c>
      <c r="G323" s="95">
        <v>0</v>
      </c>
      <c r="H323" s="84" t="s">
        <v>238</v>
      </c>
    </row>
    <row r="324" spans="1:8" ht="36" x14ac:dyDescent="0.25">
      <c r="A324" s="99"/>
      <c r="B324" s="85"/>
      <c r="C324" s="85"/>
      <c r="D324" s="56" t="s">
        <v>457</v>
      </c>
      <c r="E324" s="88"/>
      <c r="F324" s="88"/>
      <c r="G324" s="103"/>
      <c r="H324" s="85"/>
    </row>
    <row r="325" spans="1:8" ht="36" x14ac:dyDescent="0.25">
      <c r="A325" s="99"/>
      <c r="B325" s="85"/>
      <c r="C325" s="85"/>
      <c r="D325" s="56" t="s">
        <v>458</v>
      </c>
      <c r="E325" s="88"/>
      <c r="F325" s="88"/>
      <c r="G325" s="103"/>
      <c r="H325" s="85"/>
    </row>
    <row r="326" spans="1:8" ht="24" x14ac:dyDescent="0.25">
      <c r="A326" s="100"/>
      <c r="B326" s="86"/>
      <c r="C326" s="86"/>
      <c r="D326" s="57" t="s">
        <v>459</v>
      </c>
      <c r="E326" s="89"/>
      <c r="F326" s="89"/>
      <c r="G326" s="96"/>
      <c r="H326" s="86"/>
    </row>
    <row r="327" spans="1:8" ht="36" x14ac:dyDescent="0.25">
      <c r="A327" s="98" t="s">
        <v>239</v>
      </c>
      <c r="B327" s="84" t="s">
        <v>240</v>
      </c>
      <c r="C327" s="84" t="s">
        <v>241</v>
      </c>
      <c r="D327" s="63" t="s">
        <v>460</v>
      </c>
      <c r="E327" s="87" t="s">
        <v>237</v>
      </c>
      <c r="F327" s="87" t="s">
        <v>15</v>
      </c>
      <c r="G327" s="95"/>
      <c r="H327" s="84" t="s">
        <v>242</v>
      </c>
    </row>
    <row r="328" spans="1:8" s="9" customFormat="1" ht="24" x14ac:dyDescent="0.25">
      <c r="A328" s="99"/>
      <c r="B328" s="85"/>
      <c r="C328" s="85"/>
      <c r="D328" s="56" t="s">
        <v>461</v>
      </c>
      <c r="E328" s="88"/>
      <c r="F328" s="88"/>
      <c r="G328" s="103"/>
      <c r="H328" s="85"/>
    </row>
    <row r="329" spans="1:8" ht="24" x14ac:dyDescent="0.25">
      <c r="A329" s="99"/>
      <c r="B329" s="85"/>
      <c r="C329" s="85"/>
      <c r="D329" s="56" t="s">
        <v>462</v>
      </c>
      <c r="E329" s="88"/>
      <c r="F329" s="88"/>
      <c r="G329" s="103"/>
      <c r="H329" s="85"/>
    </row>
    <row r="330" spans="1:8" ht="24" x14ac:dyDescent="0.25">
      <c r="A330" s="100"/>
      <c r="B330" s="86"/>
      <c r="C330" s="86"/>
      <c r="D330" s="57" t="s">
        <v>463</v>
      </c>
      <c r="E330" s="89"/>
      <c r="F330" s="89"/>
      <c r="G330" s="96"/>
      <c r="H330" s="86"/>
    </row>
    <row r="331" spans="1:8" ht="56.25" customHeight="1" x14ac:dyDescent="0.25">
      <c r="A331" s="98" t="s">
        <v>623</v>
      </c>
      <c r="B331" s="84" t="s">
        <v>624</v>
      </c>
      <c r="C331" s="84" t="s">
        <v>625</v>
      </c>
      <c r="D331" s="32" t="s">
        <v>634</v>
      </c>
      <c r="E331" s="87" t="s">
        <v>237</v>
      </c>
      <c r="F331" s="87" t="s">
        <v>15</v>
      </c>
      <c r="G331" s="95">
        <v>0</v>
      </c>
      <c r="H331" s="84" t="s">
        <v>242</v>
      </c>
    </row>
    <row r="332" spans="1:8" ht="48" customHeight="1" x14ac:dyDescent="0.25">
      <c r="A332" s="99"/>
      <c r="B332" s="85"/>
      <c r="C332" s="86"/>
      <c r="D332" s="59" t="s">
        <v>627</v>
      </c>
      <c r="E332" s="88"/>
      <c r="F332" s="89"/>
      <c r="G332" s="96"/>
      <c r="H332" s="85"/>
    </row>
    <row r="333" spans="1:8" ht="24" x14ac:dyDescent="0.25">
      <c r="A333" s="99"/>
      <c r="B333" s="85"/>
      <c r="C333" s="84" t="s">
        <v>626</v>
      </c>
      <c r="D333" s="59" t="s">
        <v>635</v>
      </c>
      <c r="E333" s="88"/>
      <c r="F333" s="87" t="s">
        <v>79</v>
      </c>
      <c r="G333" s="101"/>
      <c r="H333" s="85"/>
    </row>
    <row r="334" spans="1:8" ht="42.75" customHeight="1" x14ac:dyDescent="0.25">
      <c r="A334" s="100"/>
      <c r="B334" s="86"/>
      <c r="C334" s="86"/>
      <c r="D334" s="60" t="s">
        <v>628</v>
      </c>
      <c r="E334" s="89"/>
      <c r="F334" s="89"/>
      <c r="G334" s="102"/>
      <c r="H334" s="86"/>
    </row>
    <row r="335" spans="1:8" ht="15.75" customHeight="1" x14ac:dyDescent="0.25">
      <c r="A335" s="19"/>
      <c r="B335" s="17" t="s">
        <v>243</v>
      </c>
      <c r="C335" s="18"/>
      <c r="D335" s="17"/>
      <c r="E335" s="14"/>
      <c r="F335" s="14"/>
      <c r="G335" s="71">
        <f>SUM(G323:G334)</f>
        <v>0</v>
      </c>
      <c r="H335" s="18"/>
    </row>
    <row r="336" spans="1:8" x14ac:dyDescent="0.25">
      <c r="A336" s="104" t="s">
        <v>244</v>
      </c>
      <c r="B336" s="105"/>
      <c r="C336" s="105"/>
      <c r="D336" s="105"/>
      <c r="E336" s="105"/>
      <c r="F336" s="105"/>
      <c r="G336" s="105"/>
      <c r="H336" s="106"/>
    </row>
    <row r="337" spans="1:8" ht="24" x14ac:dyDescent="0.25">
      <c r="A337" s="87" t="s">
        <v>245</v>
      </c>
      <c r="B337" s="84" t="s">
        <v>246</v>
      </c>
      <c r="C337" s="84" t="s">
        <v>247</v>
      </c>
      <c r="D337" s="63" t="s">
        <v>464</v>
      </c>
      <c r="E337" s="87" t="s">
        <v>481</v>
      </c>
      <c r="F337" s="87" t="s">
        <v>79</v>
      </c>
      <c r="G337" s="119">
        <f>8150-3687.71</f>
        <v>4462.29</v>
      </c>
      <c r="H337" s="84" t="s">
        <v>248</v>
      </c>
    </row>
    <row r="338" spans="1:8" s="9" customFormat="1" ht="24" x14ac:dyDescent="0.25">
      <c r="A338" s="88"/>
      <c r="B338" s="85"/>
      <c r="C338" s="85"/>
      <c r="D338" s="64" t="s">
        <v>465</v>
      </c>
      <c r="E338" s="88"/>
      <c r="F338" s="88"/>
      <c r="G338" s="120"/>
      <c r="H338" s="85"/>
    </row>
    <row r="339" spans="1:8" ht="36" x14ac:dyDescent="0.25">
      <c r="A339" s="88"/>
      <c r="B339" s="85"/>
      <c r="C339" s="85"/>
      <c r="D339" s="64" t="s">
        <v>466</v>
      </c>
      <c r="E339" s="88"/>
      <c r="F339" s="88"/>
      <c r="G339" s="120"/>
      <c r="H339" s="85"/>
    </row>
    <row r="340" spans="1:8" ht="24" x14ac:dyDescent="0.25">
      <c r="A340" s="89"/>
      <c r="B340" s="86"/>
      <c r="C340" s="86"/>
      <c r="D340" s="28" t="s">
        <v>467</v>
      </c>
      <c r="E340" s="89"/>
      <c r="F340" s="89"/>
      <c r="G340" s="121"/>
      <c r="H340" s="86"/>
    </row>
    <row r="341" spans="1:8" s="9" customFormat="1" ht="15" x14ac:dyDescent="0.25">
      <c r="A341" s="14"/>
      <c r="B341" s="17" t="s">
        <v>249</v>
      </c>
      <c r="C341" s="18"/>
      <c r="D341" s="17"/>
      <c r="E341" s="14"/>
      <c r="F341" s="14"/>
      <c r="G341" s="79">
        <f>G337</f>
        <v>4462.29</v>
      </c>
      <c r="H341" s="18"/>
    </row>
    <row r="342" spans="1:8" ht="15" customHeight="1" x14ac:dyDescent="0.25">
      <c r="A342" s="104" t="s">
        <v>250</v>
      </c>
      <c r="B342" s="105"/>
      <c r="C342" s="105"/>
      <c r="D342" s="105"/>
      <c r="E342" s="105"/>
      <c r="F342" s="105"/>
      <c r="G342" s="105"/>
      <c r="H342" s="106"/>
    </row>
    <row r="343" spans="1:8" ht="60" x14ac:dyDescent="0.25">
      <c r="A343" s="98" t="s">
        <v>251</v>
      </c>
      <c r="B343" s="84" t="s">
        <v>252</v>
      </c>
      <c r="C343" s="84" t="s">
        <v>253</v>
      </c>
      <c r="D343" s="63" t="s">
        <v>468</v>
      </c>
      <c r="E343" s="87" t="s">
        <v>481</v>
      </c>
      <c r="F343" s="87" t="s">
        <v>15</v>
      </c>
      <c r="G343" s="95">
        <v>0</v>
      </c>
      <c r="H343" s="84" t="s">
        <v>254</v>
      </c>
    </row>
    <row r="344" spans="1:8" ht="48" x14ac:dyDescent="0.25">
      <c r="A344" s="99"/>
      <c r="B344" s="85"/>
      <c r="C344" s="85"/>
      <c r="D344" s="64" t="s">
        <v>469</v>
      </c>
      <c r="E344" s="88"/>
      <c r="F344" s="88"/>
      <c r="G344" s="103"/>
      <c r="H344" s="85"/>
    </row>
    <row r="345" spans="1:8" ht="60" x14ac:dyDescent="0.25">
      <c r="A345" s="99"/>
      <c r="B345" s="85"/>
      <c r="C345" s="85"/>
      <c r="D345" s="64" t="s">
        <v>470</v>
      </c>
      <c r="E345" s="88"/>
      <c r="F345" s="88" t="s">
        <v>79</v>
      </c>
      <c r="G345" s="103">
        <v>0</v>
      </c>
      <c r="H345" s="85"/>
    </row>
    <row r="346" spans="1:8" ht="36" x14ac:dyDescent="0.25">
      <c r="A346" s="100"/>
      <c r="B346" s="86"/>
      <c r="C346" s="86"/>
      <c r="D346" s="28" t="s">
        <v>471</v>
      </c>
      <c r="E346" s="89"/>
      <c r="F346" s="89"/>
      <c r="G346" s="96"/>
      <c r="H346" s="86"/>
    </row>
    <row r="347" spans="1:8" ht="60" x14ac:dyDescent="0.25">
      <c r="A347" s="87" t="s">
        <v>255</v>
      </c>
      <c r="B347" s="84" t="s">
        <v>256</v>
      </c>
      <c r="C347" s="84" t="s">
        <v>257</v>
      </c>
      <c r="D347" s="63" t="s">
        <v>472</v>
      </c>
      <c r="E347" s="87" t="s">
        <v>108</v>
      </c>
      <c r="F347" s="87" t="s">
        <v>15</v>
      </c>
      <c r="G347" s="95">
        <v>0</v>
      </c>
      <c r="H347" s="84" t="s">
        <v>254</v>
      </c>
    </row>
    <row r="348" spans="1:8" ht="60" x14ac:dyDescent="0.25">
      <c r="A348" s="88"/>
      <c r="B348" s="85"/>
      <c r="C348" s="85"/>
      <c r="D348" s="64" t="s">
        <v>480</v>
      </c>
      <c r="E348" s="88"/>
      <c r="F348" s="88"/>
      <c r="G348" s="103"/>
      <c r="H348" s="85"/>
    </row>
    <row r="349" spans="1:8" ht="48" x14ac:dyDescent="0.25">
      <c r="A349" s="88"/>
      <c r="B349" s="85"/>
      <c r="C349" s="85"/>
      <c r="D349" s="64" t="s">
        <v>473</v>
      </c>
      <c r="E349" s="88"/>
      <c r="F349" s="88" t="s">
        <v>79</v>
      </c>
      <c r="G349" s="103">
        <v>0</v>
      </c>
      <c r="H349" s="85"/>
    </row>
    <row r="350" spans="1:8" ht="36" x14ac:dyDescent="0.25">
      <c r="A350" s="89"/>
      <c r="B350" s="86"/>
      <c r="C350" s="86"/>
      <c r="D350" s="28" t="s">
        <v>471</v>
      </c>
      <c r="E350" s="89"/>
      <c r="F350" s="89"/>
      <c r="G350" s="96"/>
      <c r="H350" s="86"/>
    </row>
    <row r="351" spans="1:8" s="21" customFormat="1" ht="15.75" x14ac:dyDescent="0.25">
      <c r="A351" s="14"/>
      <c r="B351" s="17" t="s">
        <v>258</v>
      </c>
      <c r="C351" s="18"/>
      <c r="D351" s="17"/>
      <c r="E351" s="14"/>
      <c r="F351" s="14"/>
      <c r="G351" s="25">
        <f>SUM(G343:G350)</f>
        <v>0</v>
      </c>
      <c r="H351" s="18"/>
    </row>
    <row r="352" spans="1:8" x14ac:dyDescent="0.25">
      <c r="A352" s="104" t="s">
        <v>259</v>
      </c>
      <c r="B352" s="105"/>
      <c r="C352" s="105"/>
      <c r="D352" s="105"/>
      <c r="E352" s="105"/>
      <c r="F352" s="105"/>
      <c r="G352" s="105"/>
      <c r="H352" s="106"/>
    </row>
    <row r="353" spans="1:10" s="9" customFormat="1" ht="36" x14ac:dyDescent="0.25">
      <c r="A353" s="87" t="s">
        <v>260</v>
      </c>
      <c r="B353" s="84" t="s">
        <v>261</v>
      </c>
      <c r="C353" s="84" t="s">
        <v>262</v>
      </c>
      <c r="D353" s="63" t="s">
        <v>606</v>
      </c>
      <c r="E353" s="87" t="s">
        <v>481</v>
      </c>
      <c r="F353" s="87" t="s">
        <v>15</v>
      </c>
      <c r="G353" s="95">
        <v>0</v>
      </c>
      <c r="H353" s="84" t="s">
        <v>263</v>
      </c>
    </row>
    <row r="354" spans="1:10" s="9" customFormat="1" ht="48" x14ac:dyDescent="0.25">
      <c r="A354" s="88"/>
      <c r="B354" s="85"/>
      <c r="C354" s="85"/>
      <c r="D354" s="64" t="s">
        <v>607</v>
      </c>
      <c r="E354" s="88"/>
      <c r="F354" s="88"/>
      <c r="G354" s="103"/>
      <c r="H354" s="85"/>
    </row>
    <row r="355" spans="1:10" ht="84" x14ac:dyDescent="0.25">
      <c r="A355" s="88"/>
      <c r="B355" s="85"/>
      <c r="C355" s="85"/>
      <c r="D355" s="56" t="s">
        <v>608</v>
      </c>
      <c r="E355" s="88"/>
      <c r="F355" s="88" t="s">
        <v>79</v>
      </c>
      <c r="G355" s="103">
        <v>0</v>
      </c>
      <c r="H355" s="85"/>
    </row>
    <row r="356" spans="1:10" s="9" customFormat="1" ht="24" x14ac:dyDescent="0.25">
      <c r="A356" s="89"/>
      <c r="B356" s="86"/>
      <c r="C356" s="86"/>
      <c r="D356" s="28" t="s">
        <v>609</v>
      </c>
      <c r="E356" s="89"/>
      <c r="F356" s="89"/>
      <c r="G356" s="96"/>
      <c r="H356" s="86"/>
    </row>
    <row r="357" spans="1:10" s="9" customFormat="1" ht="15" x14ac:dyDescent="0.25">
      <c r="A357" s="14"/>
      <c r="B357" s="17" t="s">
        <v>264</v>
      </c>
      <c r="C357" s="18"/>
      <c r="D357" s="17"/>
      <c r="E357" s="14"/>
      <c r="F357" s="14"/>
      <c r="G357" s="25">
        <f>SUM(G353:G356)</f>
        <v>0</v>
      </c>
      <c r="H357" s="18"/>
    </row>
    <row r="358" spans="1:10" ht="33" customHeight="1" x14ac:dyDescent="0.25">
      <c r="A358" s="104" t="s">
        <v>501</v>
      </c>
      <c r="B358" s="105"/>
      <c r="C358" s="105"/>
      <c r="D358" s="105"/>
      <c r="E358" s="105"/>
      <c r="F358" s="105"/>
      <c r="G358" s="105"/>
      <c r="H358" s="106"/>
    </row>
    <row r="359" spans="1:10" x14ac:dyDescent="0.25">
      <c r="A359" s="87" t="s">
        <v>265</v>
      </c>
      <c r="B359" s="84" t="s">
        <v>495</v>
      </c>
      <c r="C359" s="84" t="s">
        <v>266</v>
      </c>
      <c r="D359" s="84" t="s">
        <v>267</v>
      </c>
      <c r="E359" s="87" t="s">
        <v>481</v>
      </c>
      <c r="F359" s="47" t="s">
        <v>15</v>
      </c>
      <c r="G359" s="74">
        <f>523498.328-35000+137.527+14263.3+378.753+4000+5680+4000-115+600+6000+2690.6+2000-4000+526.899+75484.524-535.264+535.264-14868.4-11221.233+12739.2+5000</f>
        <v>591794.49799999991</v>
      </c>
      <c r="H359" s="84" t="s">
        <v>268</v>
      </c>
      <c r="J359" s="43">
        <f>584921.631</f>
        <v>584921.63100000005</v>
      </c>
    </row>
    <row r="360" spans="1:10" ht="72" x14ac:dyDescent="0.25">
      <c r="A360" s="89"/>
      <c r="B360" s="86"/>
      <c r="C360" s="86"/>
      <c r="D360" s="86"/>
      <c r="E360" s="89"/>
      <c r="F360" s="49" t="s">
        <v>79</v>
      </c>
      <c r="G360" s="73">
        <f>35000+2270+7000+1000+5243.2+2000+4000+634.506+4700+3000+10568.2+4500</f>
        <v>79915.906000000003</v>
      </c>
      <c r="H360" s="86"/>
      <c r="J360" s="44">
        <f>G359-J359</f>
        <v>6872.8669999998529</v>
      </c>
    </row>
    <row r="361" spans="1:10" ht="186" customHeight="1" x14ac:dyDescent="0.25">
      <c r="A361" s="34" t="s">
        <v>269</v>
      </c>
      <c r="B361" s="46" t="s">
        <v>578</v>
      </c>
      <c r="C361" s="46" t="s">
        <v>579</v>
      </c>
      <c r="D361" s="46" t="s">
        <v>580</v>
      </c>
      <c r="E361" s="50" t="s">
        <v>481</v>
      </c>
      <c r="F361" s="50" t="s">
        <v>15</v>
      </c>
      <c r="G361" s="66">
        <f>13110.96-4000+144.1-70</f>
        <v>9185.06</v>
      </c>
      <c r="H361" s="46" t="s">
        <v>270</v>
      </c>
      <c r="J361" s="44"/>
    </row>
    <row r="362" spans="1:10" ht="74.25" customHeight="1" x14ac:dyDescent="0.25">
      <c r="A362" s="34" t="s">
        <v>271</v>
      </c>
      <c r="B362" s="46" t="s">
        <v>581</v>
      </c>
      <c r="C362" s="46" t="s">
        <v>582</v>
      </c>
      <c r="D362" s="46" t="s">
        <v>583</v>
      </c>
      <c r="E362" s="50" t="s">
        <v>481</v>
      </c>
      <c r="F362" s="50" t="s">
        <v>15</v>
      </c>
      <c r="G362" s="52">
        <f>3000-1500</f>
        <v>1500</v>
      </c>
      <c r="H362" s="46" t="s">
        <v>584</v>
      </c>
    </row>
    <row r="363" spans="1:10" ht="24" x14ac:dyDescent="0.25">
      <c r="A363" s="81" t="s">
        <v>483</v>
      </c>
      <c r="B363" s="84" t="s">
        <v>596</v>
      </c>
      <c r="C363" s="84" t="s">
        <v>597</v>
      </c>
      <c r="D363" s="46" t="s">
        <v>598</v>
      </c>
      <c r="E363" s="87" t="s">
        <v>599</v>
      </c>
      <c r="F363" s="87" t="s">
        <v>15</v>
      </c>
      <c r="G363" s="90"/>
      <c r="H363" s="92" t="s">
        <v>600</v>
      </c>
    </row>
    <row r="364" spans="1:10" ht="36" x14ac:dyDescent="0.25">
      <c r="A364" s="82"/>
      <c r="B364" s="85"/>
      <c r="C364" s="85"/>
      <c r="D364" s="46" t="s">
        <v>601</v>
      </c>
      <c r="E364" s="88"/>
      <c r="F364" s="88"/>
      <c r="G364" s="115"/>
      <c r="H364" s="93"/>
    </row>
    <row r="365" spans="1:10" ht="24" x14ac:dyDescent="0.25">
      <c r="A365" s="82"/>
      <c r="B365" s="85"/>
      <c r="C365" s="85"/>
      <c r="D365" s="27" t="s">
        <v>602</v>
      </c>
      <c r="E365" s="88"/>
      <c r="F365" s="88"/>
      <c r="G365" s="115"/>
      <c r="H365" s="93"/>
    </row>
    <row r="366" spans="1:10" ht="24" x14ac:dyDescent="0.25">
      <c r="A366" s="83"/>
      <c r="B366" s="86"/>
      <c r="C366" s="86"/>
      <c r="D366" s="46" t="s">
        <v>603</v>
      </c>
      <c r="E366" s="89"/>
      <c r="F366" s="89"/>
      <c r="G366" s="91"/>
      <c r="H366" s="94"/>
    </row>
    <row r="367" spans="1:10" ht="24" x14ac:dyDescent="0.25">
      <c r="A367" s="81" t="s">
        <v>604</v>
      </c>
      <c r="B367" s="84" t="s">
        <v>502</v>
      </c>
      <c r="C367" s="84" t="s">
        <v>502</v>
      </c>
      <c r="D367" s="46" t="s">
        <v>496</v>
      </c>
      <c r="E367" s="87" t="s">
        <v>497</v>
      </c>
      <c r="F367" s="87" t="s">
        <v>15</v>
      </c>
      <c r="G367" s="90">
        <f>1360+500</f>
        <v>1860</v>
      </c>
      <c r="H367" s="92" t="s">
        <v>503</v>
      </c>
    </row>
    <row r="368" spans="1:10" ht="36" x14ac:dyDescent="0.25">
      <c r="A368" s="82"/>
      <c r="B368" s="85"/>
      <c r="C368" s="85"/>
      <c r="D368" s="46" t="s">
        <v>499</v>
      </c>
      <c r="E368" s="88"/>
      <c r="F368" s="89"/>
      <c r="G368" s="91"/>
      <c r="H368" s="93"/>
    </row>
    <row r="369" spans="1:8" ht="48" x14ac:dyDescent="0.25">
      <c r="A369" s="82"/>
      <c r="B369" s="85"/>
      <c r="C369" s="85"/>
      <c r="D369" s="27" t="s">
        <v>498</v>
      </c>
      <c r="E369" s="88"/>
      <c r="F369" s="87" t="s">
        <v>484</v>
      </c>
      <c r="G369" s="95">
        <v>573.42999999999995</v>
      </c>
      <c r="H369" s="93"/>
    </row>
    <row r="370" spans="1:8" ht="36" x14ac:dyDescent="0.25">
      <c r="A370" s="83"/>
      <c r="B370" s="86"/>
      <c r="C370" s="86"/>
      <c r="D370" s="46" t="s">
        <v>500</v>
      </c>
      <c r="E370" s="89"/>
      <c r="F370" s="89"/>
      <c r="G370" s="96"/>
      <c r="H370" s="94"/>
    </row>
    <row r="371" spans="1:8" ht="24" x14ac:dyDescent="0.25">
      <c r="A371" s="81" t="s">
        <v>636</v>
      </c>
      <c r="B371" s="84" t="s">
        <v>637</v>
      </c>
      <c r="C371" s="84" t="s">
        <v>638</v>
      </c>
      <c r="D371" s="46" t="s">
        <v>639</v>
      </c>
      <c r="E371" s="87" t="s">
        <v>57</v>
      </c>
      <c r="F371" s="87" t="s">
        <v>15</v>
      </c>
      <c r="G371" s="90"/>
      <c r="H371" s="92" t="s">
        <v>642</v>
      </c>
    </row>
    <row r="372" spans="1:8" ht="48" x14ac:dyDescent="0.25">
      <c r="A372" s="82"/>
      <c r="B372" s="85"/>
      <c r="C372" s="85"/>
      <c r="D372" s="46" t="s">
        <v>640</v>
      </c>
      <c r="E372" s="88"/>
      <c r="F372" s="89"/>
      <c r="G372" s="91"/>
      <c r="H372" s="93"/>
    </row>
    <row r="373" spans="1:8" ht="60" x14ac:dyDescent="0.25">
      <c r="A373" s="82"/>
      <c r="B373" s="85"/>
      <c r="C373" s="85"/>
      <c r="D373" s="27" t="s">
        <v>641</v>
      </c>
      <c r="E373" s="88"/>
      <c r="F373" s="87" t="s">
        <v>484</v>
      </c>
      <c r="G373" s="95"/>
      <c r="H373" s="93"/>
    </row>
    <row r="374" spans="1:8" ht="36" x14ac:dyDescent="0.25">
      <c r="A374" s="83"/>
      <c r="B374" s="86"/>
      <c r="C374" s="86"/>
      <c r="D374" s="46" t="s">
        <v>500</v>
      </c>
      <c r="E374" s="89"/>
      <c r="F374" s="89"/>
      <c r="G374" s="96"/>
      <c r="H374" s="94"/>
    </row>
    <row r="375" spans="1:8" ht="24" x14ac:dyDescent="0.25">
      <c r="A375" s="81" t="s">
        <v>673</v>
      </c>
      <c r="B375" s="84" t="s">
        <v>674</v>
      </c>
      <c r="C375" s="84" t="s">
        <v>675</v>
      </c>
      <c r="D375" s="46" t="s">
        <v>676</v>
      </c>
      <c r="E375" s="87" t="s">
        <v>689</v>
      </c>
      <c r="F375" s="87" t="s">
        <v>15</v>
      </c>
      <c r="G375" s="90">
        <f>996+100+153.267+100+28+30</f>
        <v>1407.2670000000001</v>
      </c>
      <c r="H375" s="92" t="s">
        <v>680</v>
      </c>
    </row>
    <row r="376" spans="1:8" ht="48" x14ac:dyDescent="0.25">
      <c r="A376" s="82"/>
      <c r="B376" s="85"/>
      <c r="C376" s="85"/>
      <c r="D376" s="46" t="s">
        <v>677</v>
      </c>
      <c r="E376" s="88"/>
      <c r="F376" s="89"/>
      <c r="G376" s="91"/>
      <c r="H376" s="93"/>
    </row>
    <row r="377" spans="1:8" ht="24" x14ac:dyDescent="0.25">
      <c r="A377" s="82"/>
      <c r="B377" s="85"/>
      <c r="C377" s="85"/>
      <c r="D377" s="27" t="s">
        <v>678</v>
      </c>
      <c r="E377" s="88"/>
      <c r="F377" s="87" t="s">
        <v>484</v>
      </c>
      <c r="G377" s="95"/>
      <c r="H377" s="93"/>
    </row>
    <row r="378" spans="1:8" ht="24" x14ac:dyDescent="0.25">
      <c r="A378" s="83"/>
      <c r="B378" s="86"/>
      <c r="C378" s="86"/>
      <c r="D378" s="46" t="s">
        <v>679</v>
      </c>
      <c r="E378" s="89"/>
      <c r="F378" s="89"/>
      <c r="G378" s="96"/>
      <c r="H378" s="94"/>
    </row>
    <row r="379" spans="1:8" ht="15" x14ac:dyDescent="0.25">
      <c r="A379" s="14"/>
      <c r="B379" s="17" t="s">
        <v>272</v>
      </c>
      <c r="C379" s="18"/>
      <c r="D379" s="17"/>
      <c r="E379" s="14"/>
      <c r="F379" s="14"/>
      <c r="G379" s="39">
        <f>SUM(G359:G378)</f>
        <v>686236.16099999996</v>
      </c>
      <c r="H379" s="18"/>
    </row>
    <row r="380" spans="1:8" ht="14.25" x14ac:dyDescent="0.25">
      <c r="A380" s="116" t="s">
        <v>585</v>
      </c>
      <c r="B380" s="117"/>
      <c r="C380" s="117"/>
      <c r="D380" s="117"/>
      <c r="E380" s="117"/>
      <c r="F380" s="117"/>
      <c r="G380" s="117"/>
      <c r="H380" s="118"/>
    </row>
    <row r="381" spans="1:8" ht="87" customHeight="1" x14ac:dyDescent="0.25">
      <c r="A381" s="35" t="s">
        <v>273</v>
      </c>
      <c r="B381" s="36" t="s">
        <v>312</v>
      </c>
      <c r="C381" s="36" t="s">
        <v>306</v>
      </c>
      <c r="D381" s="36" t="s">
        <v>305</v>
      </c>
      <c r="E381" s="37" t="s">
        <v>296</v>
      </c>
      <c r="F381" s="37" t="s">
        <v>15</v>
      </c>
      <c r="G381" s="38">
        <v>0</v>
      </c>
      <c r="H381" s="36"/>
    </row>
    <row r="382" spans="1:8" ht="23.25" customHeight="1" x14ac:dyDescent="0.25">
      <c r="A382" s="110" t="s">
        <v>616</v>
      </c>
      <c r="B382" s="107" t="s">
        <v>617</v>
      </c>
      <c r="C382" s="107" t="s">
        <v>617</v>
      </c>
      <c r="D382" s="46" t="s">
        <v>496</v>
      </c>
      <c r="E382" s="107" t="s">
        <v>296</v>
      </c>
      <c r="F382" s="107" t="s">
        <v>15</v>
      </c>
      <c r="G382" s="113"/>
      <c r="H382" s="107" t="s">
        <v>621</v>
      </c>
    </row>
    <row r="383" spans="1:8" ht="24" x14ac:dyDescent="0.25">
      <c r="A383" s="111"/>
      <c r="B383" s="108"/>
      <c r="C383" s="108"/>
      <c r="D383" s="46" t="s">
        <v>618</v>
      </c>
      <c r="E383" s="108"/>
      <c r="F383" s="109"/>
      <c r="G383" s="114"/>
      <c r="H383" s="108"/>
    </row>
    <row r="384" spans="1:8" ht="36" x14ac:dyDescent="0.25">
      <c r="A384" s="111"/>
      <c r="B384" s="108"/>
      <c r="C384" s="108"/>
      <c r="D384" s="27" t="s">
        <v>619</v>
      </c>
      <c r="E384" s="108"/>
      <c r="F384" s="87" t="s">
        <v>484</v>
      </c>
      <c r="G384" s="113">
        <f>3000+1200</f>
        <v>4200</v>
      </c>
      <c r="H384" s="108"/>
    </row>
    <row r="385" spans="1:10" ht="24" x14ac:dyDescent="0.25">
      <c r="A385" s="112"/>
      <c r="B385" s="109"/>
      <c r="C385" s="109"/>
      <c r="D385" s="46" t="s">
        <v>620</v>
      </c>
      <c r="E385" s="109"/>
      <c r="F385" s="89"/>
      <c r="G385" s="114"/>
      <c r="H385" s="109"/>
    </row>
    <row r="386" spans="1:10" ht="15" x14ac:dyDescent="0.25">
      <c r="A386" s="14"/>
      <c r="B386" s="17" t="s">
        <v>307</v>
      </c>
      <c r="C386" s="18"/>
      <c r="D386" s="17"/>
      <c r="E386" s="14"/>
      <c r="F386" s="14"/>
      <c r="G386" s="25">
        <f>SUM(G381:G385)</f>
        <v>4200</v>
      </c>
      <c r="H386" s="18"/>
    </row>
    <row r="387" spans="1:10" ht="13.5" x14ac:dyDescent="0.25">
      <c r="A387" s="45"/>
      <c r="B387" s="11"/>
      <c r="C387" s="51"/>
      <c r="D387" s="1"/>
      <c r="E387" s="45"/>
      <c r="F387" s="45"/>
      <c r="G387" s="26"/>
      <c r="H387" s="51"/>
    </row>
    <row r="388" spans="1:10" ht="15.75" x14ac:dyDescent="0.25">
      <c r="A388" s="22"/>
      <c r="B388" s="23" t="s">
        <v>274</v>
      </c>
      <c r="C388" s="23"/>
      <c r="D388" s="23"/>
      <c r="E388" s="22"/>
      <c r="F388" s="22"/>
      <c r="G388" s="75">
        <f>G217+G275+G297+G315+G321+G335+G341+G351+G357+G379+G386</f>
        <v>1044276.179</v>
      </c>
      <c r="H388" s="23"/>
      <c r="J388" s="72"/>
    </row>
    <row r="389" spans="1:10" ht="13.5" x14ac:dyDescent="0.25">
      <c r="A389" s="45"/>
      <c r="B389" s="11"/>
      <c r="C389" s="51"/>
      <c r="D389" s="1"/>
      <c r="E389" s="45"/>
      <c r="F389" s="45"/>
      <c r="G389" s="76"/>
      <c r="H389" s="51"/>
      <c r="J389" s="72"/>
    </row>
    <row r="390" spans="1:10" ht="15" x14ac:dyDescent="0.25">
      <c r="A390" s="12" t="s">
        <v>275</v>
      </c>
      <c r="B390" s="13" t="s">
        <v>276</v>
      </c>
      <c r="C390" s="13"/>
      <c r="D390" s="13"/>
      <c r="E390" s="12"/>
      <c r="F390" s="14"/>
      <c r="G390" s="77">
        <f>G388-G391</f>
        <v>780472.33700000006</v>
      </c>
      <c r="H390" s="13"/>
      <c r="J390" s="72"/>
    </row>
    <row r="391" spans="1:10" ht="15" x14ac:dyDescent="0.25">
      <c r="A391" s="12"/>
      <c r="B391" s="13" t="s">
        <v>277</v>
      </c>
      <c r="C391" s="13"/>
      <c r="D391" s="13"/>
      <c r="E391" s="12"/>
      <c r="F391" s="15"/>
      <c r="G391" s="77">
        <f>G360+G355+G349+G345+G323+G317+G299+G281+G273+G240+G201+G102+G377+G384+G333+G369+G337</f>
        <v>263803.842</v>
      </c>
      <c r="H391" s="13"/>
      <c r="J391" s="72"/>
    </row>
    <row r="392" spans="1:10" x14ac:dyDescent="0.25">
      <c r="C392" s="69"/>
      <c r="D392" s="69"/>
      <c r="E392" s="70"/>
      <c r="F392" s="70"/>
    </row>
    <row r="397" spans="1:10" x14ac:dyDescent="0.25">
      <c r="G397" s="80"/>
    </row>
    <row r="398" spans="1:10" x14ac:dyDescent="0.25">
      <c r="G398" s="80"/>
    </row>
    <row r="399" spans="1:10" x14ac:dyDescent="0.25">
      <c r="G399" s="80"/>
    </row>
  </sheetData>
  <autoFilter ref="A10:H362"/>
  <mergeCells count="628">
    <mergeCell ref="G3:H3"/>
    <mergeCell ref="G2:H2"/>
    <mergeCell ref="A367:A370"/>
    <mergeCell ref="B367:B370"/>
    <mergeCell ref="C367:C370"/>
    <mergeCell ref="E367:E370"/>
    <mergeCell ref="F367:F368"/>
    <mergeCell ref="G367:G368"/>
    <mergeCell ref="H367:H370"/>
    <mergeCell ref="F369:F370"/>
    <mergeCell ref="G369:G370"/>
    <mergeCell ref="F243:F246"/>
    <mergeCell ref="G243:G246"/>
    <mergeCell ref="A243:A246"/>
    <mergeCell ref="B243:B246"/>
    <mergeCell ref="C243:C246"/>
    <mergeCell ref="E243:E246"/>
    <mergeCell ref="H243:H246"/>
    <mergeCell ref="A194:H194"/>
    <mergeCell ref="A195:A198"/>
    <mergeCell ref="B195:B198"/>
    <mergeCell ref="H195:H198"/>
    <mergeCell ref="A211:A214"/>
    <mergeCell ref="B211:B214"/>
    <mergeCell ref="C211:C214"/>
    <mergeCell ref="H211:H214"/>
    <mergeCell ref="E211:E214"/>
    <mergeCell ref="A210:H210"/>
    <mergeCell ref="A205:A208"/>
    <mergeCell ref="B205:B208"/>
    <mergeCell ref="C205:C208"/>
    <mergeCell ref="E205:E208"/>
    <mergeCell ref="F199:F200"/>
    <mergeCell ref="G199:G200"/>
    <mergeCell ref="F211:F214"/>
    <mergeCell ref="G211:G214"/>
    <mergeCell ref="F207:F208"/>
    <mergeCell ref="G207:G208"/>
    <mergeCell ref="E223:E224"/>
    <mergeCell ref="G1:H1"/>
    <mergeCell ref="A5:H5"/>
    <mergeCell ref="A6:H6"/>
    <mergeCell ref="A8:A9"/>
    <mergeCell ref="B8:B9"/>
    <mergeCell ref="C8:C9"/>
    <mergeCell ref="D8:D9"/>
    <mergeCell ref="E8:E9"/>
    <mergeCell ref="F8:G8"/>
    <mergeCell ref="H8:H9"/>
    <mergeCell ref="G16:G17"/>
    <mergeCell ref="A18:A21"/>
    <mergeCell ref="B18:B21"/>
    <mergeCell ref="C18:C21"/>
    <mergeCell ref="E18:E21"/>
    <mergeCell ref="F18:F21"/>
    <mergeCell ref="G18:G21"/>
    <mergeCell ref="A11:H11"/>
    <mergeCell ref="A12:H12"/>
    <mergeCell ref="A13:H13"/>
    <mergeCell ref="A14:A17"/>
    <mergeCell ref="B14:B17"/>
    <mergeCell ref="C14:C17"/>
    <mergeCell ref="E14:E15"/>
    <mergeCell ref="H14:H17"/>
    <mergeCell ref="E16:E17"/>
    <mergeCell ref="F16:F17"/>
    <mergeCell ref="H18:H21"/>
    <mergeCell ref="F14:F15"/>
    <mergeCell ref="G14:G15"/>
    <mergeCell ref="A38:A41"/>
    <mergeCell ref="B38:B41"/>
    <mergeCell ref="C38:C41"/>
    <mergeCell ref="E38:E41"/>
    <mergeCell ref="F38:F41"/>
    <mergeCell ref="G38:G41"/>
    <mergeCell ref="H38:H41"/>
    <mergeCell ref="A23:H23"/>
    <mergeCell ref="A24:A27"/>
    <mergeCell ref="B24:B27"/>
    <mergeCell ref="C24:C27"/>
    <mergeCell ref="E24:E25"/>
    <mergeCell ref="F24:F25"/>
    <mergeCell ref="G24:G25"/>
    <mergeCell ref="H24:H27"/>
    <mergeCell ref="E26:E27"/>
    <mergeCell ref="F26:F27"/>
    <mergeCell ref="G26:G27"/>
    <mergeCell ref="A29:H29"/>
    <mergeCell ref="A30:A33"/>
    <mergeCell ref="B30:B33"/>
    <mergeCell ref="F30:F31"/>
    <mergeCell ref="H30:H33"/>
    <mergeCell ref="F32:F33"/>
    <mergeCell ref="G34:G35"/>
    <mergeCell ref="H34:H37"/>
    <mergeCell ref="E36:E37"/>
    <mergeCell ref="G36:G37"/>
    <mergeCell ref="G32:G33"/>
    <mergeCell ref="C30:C33"/>
    <mergeCell ref="E30:E31"/>
    <mergeCell ref="G30:G31"/>
    <mergeCell ref="E32:E33"/>
    <mergeCell ref="A34:A37"/>
    <mergeCell ref="B34:B37"/>
    <mergeCell ref="C34:C37"/>
    <mergeCell ref="E34:E35"/>
    <mergeCell ref="F34:F37"/>
    <mergeCell ref="A59:H59"/>
    <mergeCell ref="A60:A63"/>
    <mergeCell ref="B60:B63"/>
    <mergeCell ref="C60:C63"/>
    <mergeCell ref="E60:E63"/>
    <mergeCell ref="F60:F63"/>
    <mergeCell ref="G60:G63"/>
    <mergeCell ref="H60:H63"/>
    <mergeCell ref="A54:A57"/>
    <mergeCell ref="B54:B57"/>
    <mergeCell ref="C54:C57"/>
    <mergeCell ref="E54:E57"/>
    <mergeCell ref="F54:F57"/>
    <mergeCell ref="G54:G57"/>
    <mergeCell ref="H54:H57"/>
    <mergeCell ref="A43:H43"/>
    <mergeCell ref="A44:A47"/>
    <mergeCell ref="B44:B47"/>
    <mergeCell ref="E44:E47"/>
    <mergeCell ref="A71:H71"/>
    <mergeCell ref="A72:A75"/>
    <mergeCell ref="B72:B75"/>
    <mergeCell ref="C72:C73"/>
    <mergeCell ref="E72:E73"/>
    <mergeCell ref="F72:F75"/>
    <mergeCell ref="G72:G73"/>
    <mergeCell ref="A65:H65"/>
    <mergeCell ref="A66:A69"/>
    <mergeCell ref="B66:B69"/>
    <mergeCell ref="C66:C69"/>
    <mergeCell ref="E66:E69"/>
    <mergeCell ref="F66:F69"/>
    <mergeCell ref="G66:G69"/>
    <mergeCell ref="H66:H69"/>
    <mergeCell ref="H72:H75"/>
    <mergeCell ref="C74:C75"/>
    <mergeCell ref="E74:E75"/>
    <mergeCell ref="G74:G75"/>
    <mergeCell ref="F44:F47"/>
    <mergeCell ref="A89:H89"/>
    <mergeCell ref="A84:A87"/>
    <mergeCell ref="B84:B87"/>
    <mergeCell ref="C84:C87"/>
    <mergeCell ref="E84:E85"/>
    <mergeCell ref="F84:F85"/>
    <mergeCell ref="G84:G87"/>
    <mergeCell ref="H84:H87"/>
    <mergeCell ref="E86:E87"/>
    <mergeCell ref="F86:F87"/>
    <mergeCell ref="A118:A121"/>
    <mergeCell ref="B118:B121"/>
    <mergeCell ref="C118:C121"/>
    <mergeCell ref="E118:E121"/>
    <mergeCell ref="F118:F121"/>
    <mergeCell ref="G118:G121"/>
    <mergeCell ref="H118:H121"/>
    <mergeCell ref="A123:H123"/>
    <mergeCell ref="A90:A93"/>
    <mergeCell ref="B90:B93"/>
    <mergeCell ref="C90:C93"/>
    <mergeCell ref="E90:E93"/>
    <mergeCell ref="F90:F93"/>
    <mergeCell ref="G90:G93"/>
    <mergeCell ref="H90:H93"/>
    <mergeCell ref="A94:A97"/>
    <mergeCell ref="B94:B97"/>
    <mergeCell ref="C94:C97"/>
    <mergeCell ref="E94:E97"/>
    <mergeCell ref="F94:F97"/>
    <mergeCell ref="G94:G97"/>
    <mergeCell ref="H94:H97"/>
    <mergeCell ref="A99:H99"/>
    <mergeCell ref="A100:A103"/>
    <mergeCell ref="A143:H143"/>
    <mergeCell ref="A144:A147"/>
    <mergeCell ref="B144:B147"/>
    <mergeCell ref="C144:C147"/>
    <mergeCell ref="E144:E147"/>
    <mergeCell ref="F144:F147"/>
    <mergeCell ref="G144:G147"/>
    <mergeCell ref="H144:H147"/>
    <mergeCell ref="A124:A131"/>
    <mergeCell ref="B124:B131"/>
    <mergeCell ref="C124:C126"/>
    <mergeCell ref="D124:D125"/>
    <mergeCell ref="H124:H131"/>
    <mergeCell ref="D127:D128"/>
    <mergeCell ref="D129:D131"/>
    <mergeCell ref="A132:A135"/>
    <mergeCell ref="B132:B135"/>
    <mergeCell ref="C132:C133"/>
    <mergeCell ref="E132:E133"/>
    <mergeCell ref="F132:F135"/>
    <mergeCell ref="G132:G133"/>
    <mergeCell ref="H132:H135"/>
    <mergeCell ref="C134:C135"/>
    <mergeCell ref="E134:E135"/>
    <mergeCell ref="A149:H149"/>
    <mergeCell ref="A150:A153"/>
    <mergeCell ref="B150:B153"/>
    <mergeCell ref="C150:C153"/>
    <mergeCell ref="E150:E153"/>
    <mergeCell ref="F150:F153"/>
    <mergeCell ref="G150:G153"/>
    <mergeCell ref="H150:H153"/>
    <mergeCell ref="A159:H159"/>
    <mergeCell ref="A154:A157"/>
    <mergeCell ref="B154:B157"/>
    <mergeCell ref="C154:C157"/>
    <mergeCell ref="E154:E157"/>
    <mergeCell ref="F154:F157"/>
    <mergeCell ref="G154:G157"/>
    <mergeCell ref="H154:H157"/>
    <mergeCell ref="H160:H163"/>
    <mergeCell ref="A160:A163"/>
    <mergeCell ref="B160:B163"/>
    <mergeCell ref="C160:C163"/>
    <mergeCell ref="E160:E163"/>
    <mergeCell ref="F160:F163"/>
    <mergeCell ref="G160:G163"/>
    <mergeCell ref="A165:H165"/>
    <mergeCell ref="A166:A172"/>
    <mergeCell ref="B166:B172"/>
    <mergeCell ref="D166:D167"/>
    <mergeCell ref="E166:E172"/>
    <mergeCell ref="F166:F172"/>
    <mergeCell ref="G166:G172"/>
    <mergeCell ref="H166:H172"/>
    <mergeCell ref="D168:D169"/>
    <mergeCell ref="A182:H182"/>
    <mergeCell ref="A183:A186"/>
    <mergeCell ref="B183:B186"/>
    <mergeCell ref="C183:C186"/>
    <mergeCell ref="E183:E186"/>
    <mergeCell ref="F183:F186"/>
    <mergeCell ref="G183:G186"/>
    <mergeCell ref="H183:H186"/>
    <mergeCell ref="A188:H188"/>
    <mergeCell ref="A189:A192"/>
    <mergeCell ref="B189:B192"/>
    <mergeCell ref="C189:C192"/>
    <mergeCell ref="E189:E192"/>
    <mergeCell ref="F189:F192"/>
    <mergeCell ref="G189:G192"/>
    <mergeCell ref="H189:H192"/>
    <mergeCell ref="G225:G226"/>
    <mergeCell ref="H199:H202"/>
    <mergeCell ref="F201:F202"/>
    <mergeCell ref="G201:G202"/>
    <mergeCell ref="C195:C196"/>
    <mergeCell ref="E195:E198"/>
    <mergeCell ref="F195:F198"/>
    <mergeCell ref="G195:G198"/>
    <mergeCell ref="C197:C198"/>
    <mergeCell ref="E199:E202"/>
    <mergeCell ref="A204:H204"/>
    <mergeCell ref="H205:H208"/>
    <mergeCell ref="F205:F206"/>
    <mergeCell ref="G205:G206"/>
    <mergeCell ref="A199:A202"/>
    <mergeCell ref="B199:B202"/>
    <mergeCell ref="C199:C202"/>
    <mergeCell ref="H227:H230"/>
    <mergeCell ref="A231:A234"/>
    <mergeCell ref="B231:B234"/>
    <mergeCell ref="C231:C234"/>
    <mergeCell ref="H231:H234"/>
    <mergeCell ref="A227:A230"/>
    <mergeCell ref="B227:B230"/>
    <mergeCell ref="C227:C230"/>
    <mergeCell ref="E229:E230"/>
    <mergeCell ref="F229:F230"/>
    <mergeCell ref="G229:G230"/>
    <mergeCell ref="E231:E232"/>
    <mergeCell ref="F231:F232"/>
    <mergeCell ref="G231:G232"/>
    <mergeCell ref="E233:E234"/>
    <mergeCell ref="F233:F234"/>
    <mergeCell ref="G233:G234"/>
    <mergeCell ref="E227:E228"/>
    <mergeCell ref="F227:F228"/>
    <mergeCell ref="G227:G228"/>
    <mergeCell ref="H235:H238"/>
    <mergeCell ref="A239:A242"/>
    <mergeCell ref="B239:B242"/>
    <mergeCell ref="H239:H242"/>
    <mergeCell ref="A235:A238"/>
    <mergeCell ref="B235:B238"/>
    <mergeCell ref="C235:C238"/>
    <mergeCell ref="E235:E238"/>
    <mergeCell ref="F235:F238"/>
    <mergeCell ref="G235:G238"/>
    <mergeCell ref="C239:C240"/>
    <mergeCell ref="E239:E240"/>
    <mergeCell ref="C241:C242"/>
    <mergeCell ref="E241:E242"/>
    <mergeCell ref="F241:F242"/>
    <mergeCell ref="G241:G242"/>
    <mergeCell ref="A255:A258"/>
    <mergeCell ref="B255:B258"/>
    <mergeCell ref="C255:C258"/>
    <mergeCell ref="E255:E258"/>
    <mergeCell ref="F255:F258"/>
    <mergeCell ref="G255:G258"/>
    <mergeCell ref="H255:H258"/>
    <mergeCell ref="A259:A262"/>
    <mergeCell ref="B259:B262"/>
    <mergeCell ref="C259:C262"/>
    <mergeCell ref="E259:E262"/>
    <mergeCell ref="F259:F262"/>
    <mergeCell ref="G259:G262"/>
    <mergeCell ref="H259:H262"/>
    <mergeCell ref="B289:B292"/>
    <mergeCell ref="C289:C292"/>
    <mergeCell ref="E289:E292"/>
    <mergeCell ref="F289:F292"/>
    <mergeCell ref="G289:G292"/>
    <mergeCell ref="H289:H292"/>
    <mergeCell ref="A271:A274"/>
    <mergeCell ref="B271:B274"/>
    <mergeCell ref="C271:C274"/>
    <mergeCell ref="E271:E274"/>
    <mergeCell ref="F271:F272"/>
    <mergeCell ref="G271:G272"/>
    <mergeCell ref="H271:H274"/>
    <mergeCell ref="F273:F274"/>
    <mergeCell ref="G273:G274"/>
    <mergeCell ref="A289:A292"/>
    <mergeCell ref="A285:A288"/>
    <mergeCell ref="B285:B288"/>
    <mergeCell ref="C285:C288"/>
    <mergeCell ref="E285:E288"/>
    <mergeCell ref="F285:F288"/>
    <mergeCell ref="G285:G288"/>
    <mergeCell ref="H285:H288"/>
    <mergeCell ref="A276:H276"/>
    <mergeCell ref="A317:A320"/>
    <mergeCell ref="B317:B320"/>
    <mergeCell ref="C317:C320"/>
    <mergeCell ref="E317:E320"/>
    <mergeCell ref="F317:F320"/>
    <mergeCell ref="G317:G320"/>
    <mergeCell ref="H317:H320"/>
    <mergeCell ref="A322:H322"/>
    <mergeCell ref="H307:H310"/>
    <mergeCell ref="A307:A310"/>
    <mergeCell ref="B307:B310"/>
    <mergeCell ref="C307:C310"/>
    <mergeCell ref="E307:E310"/>
    <mergeCell ref="F307:F310"/>
    <mergeCell ref="G307:G310"/>
    <mergeCell ref="A316:H316"/>
    <mergeCell ref="H323:H326"/>
    <mergeCell ref="A323:A326"/>
    <mergeCell ref="B323:B326"/>
    <mergeCell ref="C323:C326"/>
    <mergeCell ref="E323:E326"/>
    <mergeCell ref="F323:F326"/>
    <mergeCell ref="G323:G326"/>
    <mergeCell ref="A327:A330"/>
    <mergeCell ref="B327:B330"/>
    <mergeCell ref="C327:C330"/>
    <mergeCell ref="E327:E330"/>
    <mergeCell ref="F327:F330"/>
    <mergeCell ref="G327:G330"/>
    <mergeCell ref="H327:H330"/>
    <mergeCell ref="G44:G47"/>
    <mergeCell ref="H44:H47"/>
    <mergeCell ref="A49:H49"/>
    <mergeCell ref="A50:A53"/>
    <mergeCell ref="B50:B53"/>
    <mergeCell ref="C50:C53"/>
    <mergeCell ref="E50:E53"/>
    <mergeCell ref="F50:F53"/>
    <mergeCell ref="G50:G53"/>
    <mergeCell ref="H50:H53"/>
    <mergeCell ref="A77:H77"/>
    <mergeCell ref="A78:A81"/>
    <mergeCell ref="B78:B81"/>
    <mergeCell ref="C78:C81"/>
    <mergeCell ref="E78:E81"/>
    <mergeCell ref="F78:F81"/>
    <mergeCell ref="G78:G81"/>
    <mergeCell ref="H78:H81"/>
    <mergeCell ref="A83:H83"/>
    <mergeCell ref="B100:B103"/>
    <mergeCell ref="C100:C101"/>
    <mergeCell ref="E100:E103"/>
    <mergeCell ref="F100:F101"/>
    <mergeCell ref="G100:G101"/>
    <mergeCell ref="H100:H103"/>
    <mergeCell ref="C102:C103"/>
    <mergeCell ref="F102:F103"/>
    <mergeCell ref="G102:G103"/>
    <mergeCell ref="A105:H105"/>
    <mergeCell ref="A106:A109"/>
    <mergeCell ref="B106:B109"/>
    <mergeCell ref="C106:C107"/>
    <mergeCell ref="E106:E109"/>
    <mergeCell ref="F106:F109"/>
    <mergeCell ref="G106:G109"/>
    <mergeCell ref="H106:H109"/>
    <mergeCell ref="C108:C109"/>
    <mergeCell ref="A110:A113"/>
    <mergeCell ref="B110:B113"/>
    <mergeCell ref="C110:C113"/>
    <mergeCell ref="E110:E113"/>
    <mergeCell ref="F110:F113"/>
    <mergeCell ref="G110:G113"/>
    <mergeCell ref="H110:H113"/>
    <mergeCell ref="A114:A117"/>
    <mergeCell ref="B114:B117"/>
    <mergeCell ref="C114:C117"/>
    <mergeCell ref="E114:E117"/>
    <mergeCell ref="F114:F117"/>
    <mergeCell ref="G114:G117"/>
    <mergeCell ref="H114:H117"/>
    <mergeCell ref="G134:G135"/>
    <mergeCell ref="A137:H137"/>
    <mergeCell ref="A138:A141"/>
    <mergeCell ref="B138:B141"/>
    <mergeCell ref="C138:C141"/>
    <mergeCell ref="E138:E140"/>
    <mergeCell ref="F138:F140"/>
    <mergeCell ref="G138:G140"/>
    <mergeCell ref="H138:H141"/>
    <mergeCell ref="C223:C226"/>
    <mergeCell ref="H223:H226"/>
    <mergeCell ref="A219:A222"/>
    <mergeCell ref="B219:B222"/>
    <mergeCell ref="C219:C222"/>
    <mergeCell ref="D170:D171"/>
    <mergeCell ref="A173:A176"/>
    <mergeCell ref="B173:B176"/>
    <mergeCell ref="C173:C176"/>
    <mergeCell ref="E173:E176"/>
    <mergeCell ref="F173:F176"/>
    <mergeCell ref="G173:G176"/>
    <mergeCell ref="H173:H176"/>
    <mergeCell ref="A177:A180"/>
    <mergeCell ref="B177:B180"/>
    <mergeCell ref="C177:C180"/>
    <mergeCell ref="E177:E180"/>
    <mergeCell ref="F177:F180"/>
    <mergeCell ref="G177:G180"/>
    <mergeCell ref="H177:H180"/>
    <mergeCell ref="F221:F222"/>
    <mergeCell ref="G221:G222"/>
    <mergeCell ref="E225:E226"/>
    <mergeCell ref="F225:F226"/>
    <mergeCell ref="A218:H218"/>
    <mergeCell ref="E219:E220"/>
    <mergeCell ref="F219:F220"/>
    <mergeCell ref="G219:G220"/>
    <mergeCell ref="E221:E222"/>
    <mergeCell ref="F247:F250"/>
    <mergeCell ref="G247:G250"/>
    <mergeCell ref="A251:A254"/>
    <mergeCell ref="B251:B254"/>
    <mergeCell ref="C251:C254"/>
    <mergeCell ref="E251:E254"/>
    <mergeCell ref="F251:F254"/>
    <mergeCell ref="G251:G254"/>
    <mergeCell ref="H251:H254"/>
    <mergeCell ref="H247:H250"/>
    <mergeCell ref="A247:A250"/>
    <mergeCell ref="B247:B250"/>
    <mergeCell ref="C247:C250"/>
    <mergeCell ref="E247:E250"/>
    <mergeCell ref="F223:F224"/>
    <mergeCell ref="G223:G224"/>
    <mergeCell ref="H219:H222"/>
    <mergeCell ref="A223:A226"/>
    <mergeCell ref="B223:B226"/>
    <mergeCell ref="A263:A266"/>
    <mergeCell ref="B263:B266"/>
    <mergeCell ref="C263:C266"/>
    <mergeCell ref="E263:E266"/>
    <mergeCell ref="F263:F266"/>
    <mergeCell ref="G263:G266"/>
    <mergeCell ref="H263:H266"/>
    <mergeCell ref="A267:A270"/>
    <mergeCell ref="B267:B270"/>
    <mergeCell ref="C267:C270"/>
    <mergeCell ref="E267:E270"/>
    <mergeCell ref="F267:F270"/>
    <mergeCell ref="G267:G270"/>
    <mergeCell ref="H267:H270"/>
    <mergeCell ref="F277:F280"/>
    <mergeCell ref="G277:G280"/>
    <mergeCell ref="H277:H280"/>
    <mergeCell ref="A281:A284"/>
    <mergeCell ref="B281:B284"/>
    <mergeCell ref="C281:C284"/>
    <mergeCell ref="E281:E284"/>
    <mergeCell ref="F281:F284"/>
    <mergeCell ref="G281:G284"/>
    <mergeCell ref="H281:H284"/>
    <mergeCell ref="F343:F344"/>
    <mergeCell ref="G343:G344"/>
    <mergeCell ref="H343:H346"/>
    <mergeCell ref="F345:F346"/>
    <mergeCell ref="A299:A302"/>
    <mergeCell ref="B299:B302"/>
    <mergeCell ref="C299:C302"/>
    <mergeCell ref="E299:E302"/>
    <mergeCell ref="F299:F302"/>
    <mergeCell ref="G299:G302"/>
    <mergeCell ref="H299:H302"/>
    <mergeCell ref="A311:A314"/>
    <mergeCell ref="B311:B314"/>
    <mergeCell ref="C311:C314"/>
    <mergeCell ref="E311:E314"/>
    <mergeCell ref="F311:F314"/>
    <mergeCell ref="G311:G314"/>
    <mergeCell ref="H311:H314"/>
    <mergeCell ref="A303:A306"/>
    <mergeCell ref="B303:B306"/>
    <mergeCell ref="C303:C306"/>
    <mergeCell ref="E303:E306"/>
    <mergeCell ref="F303:F306"/>
    <mergeCell ref="G303:G306"/>
    <mergeCell ref="A336:H336"/>
    <mergeCell ref="A337:A340"/>
    <mergeCell ref="B337:B340"/>
    <mergeCell ref="C337:C340"/>
    <mergeCell ref="E337:E340"/>
    <mergeCell ref="F337:F340"/>
    <mergeCell ref="G337:G340"/>
    <mergeCell ref="H337:H340"/>
    <mergeCell ref="A342:H342"/>
    <mergeCell ref="C343:C346"/>
    <mergeCell ref="A380:H380"/>
    <mergeCell ref="A358:H358"/>
    <mergeCell ref="A359:A360"/>
    <mergeCell ref="B359:B360"/>
    <mergeCell ref="C359:C360"/>
    <mergeCell ref="D359:D360"/>
    <mergeCell ref="E359:E360"/>
    <mergeCell ref="H359:H360"/>
    <mergeCell ref="A375:A378"/>
    <mergeCell ref="B375:B378"/>
    <mergeCell ref="C375:C378"/>
    <mergeCell ref="E375:E378"/>
    <mergeCell ref="F375:F376"/>
    <mergeCell ref="G375:G376"/>
    <mergeCell ref="H375:H378"/>
    <mergeCell ref="F377:F378"/>
    <mergeCell ref="G377:G378"/>
    <mergeCell ref="A363:A366"/>
    <mergeCell ref="B363:B366"/>
    <mergeCell ref="C363:C366"/>
    <mergeCell ref="E363:E366"/>
    <mergeCell ref="H363:H366"/>
    <mergeCell ref="E343:E346"/>
    <mergeCell ref="F363:F366"/>
    <mergeCell ref="G363:G366"/>
    <mergeCell ref="C353:C356"/>
    <mergeCell ref="E353:E356"/>
    <mergeCell ref="F353:F354"/>
    <mergeCell ref="G353:G354"/>
    <mergeCell ref="H353:H356"/>
    <mergeCell ref="G345:G346"/>
    <mergeCell ref="A352:H352"/>
    <mergeCell ref="A347:A350"/>
    <mergeCell ref="B347:B350"/>
    <mergeCell ref="C347:C350"/>
    <mergeCell ref="E347:E350"/>
    <mergeCell ref="A353:A356"/>
    <mergeCell ref="B353:B356"/>
    <mergeCell ref="F355:F356"/>
    <mergeCell ref="G355:G356"/>
    <mergeCell ref="F347:F348"/>
    <mergeCell ref="G347:G348"/>
    <mergeCell ref="H347:H350"/>
    <mergeCell ref="F349:F350"/>
    <mergeCell ref="G349:G350"/>
    <mergeCell ref="A343:A346"/>
    <mergeCell ref="B343:B346"/>
    <mergeCell ref="C382:C385"/>
    <mergeCell ref="B382:B385"/>
    <mergeCell ref="A382:A385"/>
    <mergeCell ref="E382:E385"/>
    <mergeCell ref="F382:F383"/>
    <mergeCell ref="F384:F385"/>
    <mergeCell ref="G382:G383"/>
    <mergeCell ref="G384:G385"/>
    <mergeCell ref="H382:H385"/>
    <mergeCell ref="G4:H4"/>
    <mergeCell ref="A331:A334"/>
    <mergeCell ref="E331:E334"/>
    <mergeCell ref="F333:F334"/>
    <mergeCell ref="G331:G332"/>
    <mergeCell ref="G333:G334"/>
    <mergeCell ref="H331:H334"/>
    <mergeCell ref="F331:F332"/>
    <mergeCell ref="B331:B334"/>
    <mergeCell ref="C331:C332"/>
    <mergeCell ref="C333:C334"/>
    <mergeCell ref="H303:H306"/>
    <mergeCell ref="A293:A296"/>
    <mergeCell ref="B293:B296"/>
    <mergeCell ref="C293:C296"/>
    <mergeCell ref="E293:E296"/>
    <mergeCell ref="F293:F296"/>
    <mergeCell ref="G293:G296"/>
    <mergeCell ref="H293:H296"/>
    <mergeCell ref="A298:H298"/>
    <mergeCell ref="A277:A280"/>
    <mergeCell ref="B277:B280"/>
    <mergeCell ref="C277:C280"/>
    <mergeCell ref="E277:E280"/>
    <mergeCell ref="A371:A374"/>
    <mergeCell ref="B371:B374"/>
    <mergeCell ref="C371:C374"/>
    <mergeCell ref="E371:E374"/>
    <mergeCell ref="F371:F372"/>
    <mergeCell ref="G371:G372"/>
    <mergeCell ref="H371:H374"/>
    <mergeCell ref="F373:F374"/>
    <mergeCell ref="G373:G374"/>
  </mergeCells>
  <pageMargins left="0.43307086614173229" right="0.33" top="0.74" bottom="0.27" header="0.46" footer="0.2"/>
  <pageSetup paperSize="9" scale="79" fitToHeight="0" orientation="landscape" r:id="rId1"/>
  <headerFooter differentFirst="1">
    <oddHeader xml:space="preserve">&amp;C&amp;P&amp;R&amp;"Times New Roman,звичайний"Продовження додатка 3     </oddHeader>
  </headerFooter>
  <rowBreaks count="24" manualBreakCount="24">
    <brk id="22" max="7" man="1"/>
    <brk id="42" max="7" man="1"/>
    <brk id="58" max="7" man="1"/>
    <brk id="81" max="7" man="1"/>
    <brk id="104" max="7" man="1"/>
    <brk id="113" max="16383" man="1"/>
    <brk id="126" max="16383" man="1"/>
    <brk id="136" max="7" man="1"/>
    <brk id="148" max="7" man="1"/>
    <brk id="164" max="7" man="1"/>
    <brk id="181" max="7" man="1"/>
    <brk id="198" max="7" man="1"/>
    <brk id="217" max="7" man="1"/>
    <brk id="230" max="7" man="1"/>
    <brk id="238" max="7" man="1"/>
    <brk id="250" max="7" man="1"/>
    <brk id="266" max="7" man="1"/>
    <brk id="275" max="7" man="1"/>
    <brk id="292" max="7" man="1"/>
    <brk id="310" max="7" man="1"/>
    <brk id="326" max="7" man="1"/>
    <brk id="342" max="7" man="1"/>
    <brk id="357" max="7" man="1"/>
    <brk id="370" max="7"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1</vt:i4>
      </vt:variant>
      <vt:variant>
        <vt:lpstr>Іменовані діапазони</vt:lpstr>
      </vt:variant>
      <vt:variant>
        <vt:i4>2</vt:i4>
      </vt:variant>
    </vt:vector>
  </HeadingPairs>
  <TitlesOfParts>
    <vt:vector size="3" baseType="lpstr">
      <vt:lpstr>Аркуш2</vt:lpstr>
      <vt:lpstr>Аркуш2!Заголовки_для_друку</vt:lpstr>
      <vt:lpstr>Аркуш2!Область_друку</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Olena</dc:creator>
  <cp:lastModifiedBy>Loda045</cp:lastModifiedBy>
  <cp:lastPrinted>2025-11-03T16:09:17Z</cp:lastPrinted>
  <dcterms:created xsi:type="dcterms:W3CDTF">2022-10-20T14:25:48Z</dcterms:created>
  <dcterms:modified xsi:type="dcterms:W3CDTF">2025-12-29T06:42:19Z</dcterms:modified>
</cp:coreProperties>
</file>